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125" windowWidth="8252" windowHeight="5322" activeTab="0"/>
  </bookViews>
  <sheets>
    <sheet name="Sheet2" sheetId="1" r:id="rId1"/>
    <sheet name="estimates" sheetId="2" r:id="rId2"/>
    <sheet name="Sheet1" sheetId="3" r:id="rId3"/>
    <sheet name="persons served" sheetId="4" r:id="rId4"/>
    <sheet name="pivot table" sheetId="5" r:id="rId5"/>
    <sheet name="2000-2003" sheetId="6" r:id="rId6"/>
    <sheet name="2004" sheetId="7" r:id="rId7"/>
    <sheet name="пособия" sheetId="8" r:id="rId8"/>
  </sheets>
  <externalReferences>
    <externalReference r:id="rId12"/>
  </externalReferences>
  <definedNames>
    <definedName name="_xlnm._FilterDatabase" localSheetId="1" hidden="1">'estimates'!$A$1:$J$86</definedName>
    <definedName name="_xlnm.Print_Area" localSheetId="3">'persons served'!$A$24:$E$39</definedName>
  </definedNames>
  <calcPr fullCalcOnLoad="1"/>
  <pivotCaches>
    <pivotCache cacheId="1" r:id="rId9"/>
  </pivotCaches>
</workbook>
</file>

<file path=xl/sharedStrings.xml><?xml version="1.0" encoding="utf-8"?>
<sst xmlns="http://schemas.openxmlformats.org/spreadsheetml/2006/main" count="1813" uniqueCount="335">
  <si>
    <t>Школы-интернаты</t>
  </si>
  <si>
    <t>Оплата труда государственных служащих</t>
  </si>
  <si>
    <t>Начисления на оплату труда (страховые взносы на государственное социальное страхование граждан)</t>
  </si>
  <si>
    <t>Приобретение предметов снабжения и расходных материалов</t>
  </si>
  <si>
    <t>Оплата транспортных услуг</t>
  </si>
  <si>
    <t>Оплата услуг связи</t>
  </si>
  <si>
    <t>Оплата коммунальных услуг</t>
  </si>
  <si>
    <t>Прочие текущие расходы на закупки товаров и оплату услуг</t>
  </si>
  <si>
    <t>Трансферты населению</t>
  </si>
  <si>
    <t>Приобретение оборудования и предметов длительного пользования</t>
  </si>
  <si>
    <t>Капитальный ремонт</t>
  </si>
  <si>
    <t>Территориальные центры и отделения оказания социальной помощи на дому</t>
  </si>
  <si>
    <t>Дома-интернаты для престарелых и инвалидов</t>
  </si>
  <si>
    <t>Учреждения по обучению инвалидов</t>
  </si>
  <si>
    <t>Прочие учреждения и мероприятия в области социальной политики</t>
  </si>
  <si>
    <t>Командировки и служебные разъезды</t>
  </si>
  <si>
    <t>Дома ребенка</t>
  </si>
  <si>
    <t>Оплата труда</t>
  </si>
  <si>
    <t>Начисления на оплату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</t>
  </si>
  <si>
    <t>Транспортные услуги</t>
  </si>
  <si>
    <t>Приобретение и модернизация оборудования и предметов длительного пользования</t>
  </si>
  <si>
    <t>Детские дома</t>
  </si>
  <si>
    <t>1802000440322000000</t>
  </si>
  <si>
    <t>Пособия и социальная помощь</t>
  </si>
  <si>
    <t>1802000442326000000</t>
  </si>
  <si>
    <t>Выплата пенсий и пособий</t>
  </si>
  <si>
    <t>1802000443322000000</t>
  </si>
  <si>
    <t>1802000000000000000</t>
  </si>
  <si>
    <t>Социальная помощь</t>
  </si>
  <si>
    <t>1802092000000000000</t>
  </si>
  <si>
    <t>Министерство финансов Российской Федерации</t>
  </si>
  <si>
    <t>1802092443000000000</t>
  </si>
  <si>
    <t>Компенсационные выплаты на возмещение материального ущерба и предоставление льгот реабилитированным лицам и лицам, признанным пострадавшими от политических репрессий</t>
  </si>
  <si>
    <t>1802092443290000000</t>
  </si>
  <si>
    <t>Целевые дотации и субсидии</t>
  </si>
  <si>
    <t>1802092443322000000</t>
  </si>
  <si>
    <t>1802148000000000000</t>
  </si>
  <si>
    <t>Министерство труда и социального развития Российской Федерации</t>
  </si>
  <si>
    <t>1802148440000000000</t>
  </si>
  <si>
    <t>Ведомственные расходы в области социального обеспечения</t>
  </si>
  <si>
    <t>1802148440322000000</t>
  </si>
  <si>
    <t>1802148442000000000</t>
  </si>
  <si>
    <t>Выплата пенсий и пособий другим категориям граждан</t>
  </si>
  <si>
    <t>1802148442322000000</t>
  </si>
  <si>
    <t>1802148442326000000</t>
  </si>
  <si>
    <t>Выплаты пенсий и пособий</t>
  </si>
  <si>
    <t>Начисления на фонд оплаты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</si>
  <si>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1402000400265000000 - Детские дома</t>
  </si>
  <si>
    <t>1402000400265110000 - ЗАКУПКИ ТОВАРОВ И ОПЛАТА УСЛУГ</t>
  </si>
  <si>
    <t>1402000400265110100 - Оплата труда</t>
  </si>
  <si>
    <t>1402000400265110110 - Оплата труда гражданских служащих</t>
  </si>
  <si>
    <t>1402000400265110130 - Выходное пособие при увольнении</t>
  </si>
  <si>
    <t>1402000400265110200 - Начисления на фонд оплаты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</si>
  <si>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1402000400265110300 - Приобретение предметов снабжения и расходных материалов</t>
  </si>
  <si>
    <t>1402000400265110310 - Медикаменты, перевязочные средства и прочие лечебные расходы</t>
  </si>
  <si>
    <t>1402000400265110320 - Мягкий инвентарь и обмундирование</t>
  </si>
  <si>
    <t>1402000400265110330 - Продукты питания</t>
  </si>
  <si>
    <t>1402000400265110340 - Оплата горюче-смазочных материалов</t>
  </si>
  <si>
    <t>1402000400265110350 - Прочие расходные материалы и предметы снабжения</t>
  </si>
  <si>
    <t>1402000400265110400 - Командировки и служебные разъезды</t>
  </si>
  <si>
    <t>1402000400265110500 - Транспортные услуги</t>
  </si>
  <si>
    <t>1402000400265110510 - Расходы на обязательное страхование гражданской ответственности владельцев транспортных средств</t>
  </si>
  <si>
    <t>1402000400265110520 - Транспортные услуги (за исключением расходов на обязательное страхование гражданской  ответственности владельцев транспортных средств)</t>
  </si>
  <si>
    <t>1402000400265110600 - Оплата услуг связи</t>
  </si>
  <si>
    <t>1402000400265110700 - Оплата коммунальных услуг</t>
  </si>
  <si>
    <t>1402000400265110710 - Оплата содержания помещений</t>
  </si>
  <si>
    <t>1402000400265110720 - Оплата потребления тепловой энергии</t>
  </si>
  <si>
    <t>1402000400265110721 - Оплата отопления и технологических нужд</t>
  </si>
  <si>
    <t>1402000400265110722 - Оплата потребления газа</t>
  </si>
  <si>
    <t>1402000400265110723 - Оплата потребления котельно-печного топлива</t>
  </si>
  <si>
    <t>1402000400265110730 - Оплата потребления электрической энергии</t>
  </si>
  <si>
    <t>1402000400265110740 - Оплата водоснабжения помещений</t>
  </si>
  <si>
    <t>1402000400265110750 - Оплата аренды помещений, земли и другого имущества</t>
  </si>
  <si>
    <t>1402000400265110770 - Прочие коммунальные услуги</t>
  </si>
  <si>
    <t>1402000400265111000 - Прочие текущие расходы на закупки товаров и оплату услуг</t>
  </si>
  <si>
    <t>1402000400265111020 - Оплата текущего ремонта оборудования и инвентаря</t>
  </si>
  <si>
    <t>1402000400265111030 - Оплата текущего ремонта зданий и сооружений</t>
  </si>
  <si>
    <t>1402000400265111040 - Прочие текущие расходы</t>
  </si>
  <si>
    <t>1402000400265130000 - СУБСИДИИ, СУБВЕНЦИИ И ТЕКУЩИЕ ТРАНСФЕРТЫ</t>
  </si>
  <si>
    <t>1402000400265130300 - Трансферты населению</t>
  </si>
  <si>
    <t>1402000400265130330 - Прочие трансферты населению</t>
  </si>
  <si>
    <t>1402000400265240000 - КАПИТАЛЬНЫЕ ВЛОЖЕНИЯ В ОСНОВНЫЕ ФОНДЫ</t>
  </si>
  <si>
    <t>1402000400265240100 - Приобретение и модернизация оборудования и предметов длительного пользования</t>
  </si>
  <si>
    <t>1402000400265240120 - Приобретение и модернизация непроизводственного оборудования и предметов длительного пользования для государственных и муниципальных учреждений</t>
  </si>
  <si>
    <t>1402000400265240300 - Капитальный ремонт</t>
  </si>
  <si>
    <t>1402000400265240330 - Капитальный ремонт объектов непроизводственного назначения, за исключением капитального ремонта жилого фонда</t>
  </si>
  <si>
    <t>1402000400265240350 - Прочий капитальный ремонт</t>
  </si>
  <si>
    <t>детские дома</t>
  </si>
  <si>
    <t>школы-интернаты</t>
  </si>
  <si>
    <t>дома ребенка</t>
  </si>
  <si>
    <t>Территориальные центры</t>
  </si>
  <si>
    <t>Дома интернаты для взрослых</t>
  </si>
  <si>
    <t>Прочие учреждения</t>
  </si>
  <si>
    <t>year</t>
  </si>
  <si>
    <t>institution</t>
  </si>
  <si>
    <t>object</t>
  </si>
  <si>
    <t>object name</t>
  </si>
  <si>
    <t>region</t>
  </si>
  <si>
    <t>local</t>
  </si>
  <si>
    <t>110100</t>
  </si>
  <si>
    <t>110200</t>
  </si>
  <si>
    <t>110300</t>
  </si>
  <si>
    <t>110400</t>
  </si>
  <si>
    <t>110500</t>
  </si>
  <si>
    <t>110600</t>
  </si>
  <si>
    <t>110700</t>
  </si>
  <si>
    <t>130300</t>
  </si>
  <si>
    <t>240100</t>
  </si>
  <si>
    <t>240300</t>
  </si>
  <si>
    <t>111000</t>
  </si>
  <si>
    <t>110000</t>
  </si>
  <si>
    <t>Grand Total</t>
  </si>
  <si>
    <t>Детские дома Total</t>
  </si>
  <si>
    <t>Дома ребенка Total</t>
  </si>
  <si>
    <t>Дома-интернаты для престарелых и инвалидов Total</t>
  </si>
  <si>
    <t>Прочие учреждения и мероприятия в области социальной политики Total</t>
  </si>
  <si>
    <t>Территориальные центры и отделения оказания социальной помощи на дому Total</t>
  </si>
  <si>
    <t>Учреждения по обучению инвалидов Total</t>
  </si>
  <si>
    <t>Школы-интернаты Total</t>
  </si>
  <si>
    <t>total</t>
  </si>
  <si>
    <t>Sum of total</t>
  </si>
  <si>
    <t>Оплата труда с начислениями</t>
  </si>
  <si>
    <t>Коммунальные услуги, транспорт, связь, пр.</t>
  </si>
  <si>
    <t>Капрасходы</t>
  </si>
  <si>
    <t>Пособия</t>
  </si>
  <si>
    <t>Всего</t>
  </si>
  <si>
    <t>Дома-интернаты для взрослых</t>
  </si>
  <si>
    <t>Проч. учреждения</t>
  </si>
  <si>
    <t>N</t>
  </si>
  <si>
    <t xml:space="preserve">Название учреждения </t>
  </si>
  <si>
    <t>Почтовый адрес</t>
  </si>
  <si>
    <t xml:space="preserve">Ф.И.О. руководителя </t>
  </si>
  <si>
    <t>Мощность учреждения</t>
  </si>
  <si>
    <t>Количество проживающих (чел.)</t>
  </si>
  <si>
    <t>Областное государственное стационарное учреждение "Итатский специальный дом-интернат для престарелых и инвалидов"</t>
  </si>
  <si>
    <t xml:space="preserve">Лахтина Зоя Ивановна </t>
  </si>
  <si>
    <t>170 мест</t>
  </si>
  <si>
    <t>Областное государственное стационарное учреждение "Дом-интернат для престарелых и инвалидов "Лесная дача"</t>
  </si>
  <si>
    <t xml:space="preserve">Кривошеин Юрий Тимофеевич </t>
  </si>
  <si>
    <t>610 мест</t>
  </si>
  <si>
    <t>Областное государственное стационарное учреждение "Шегарский психоневрологический интернат "ЗАБОТА"</t>
  </si>
  <si>
    <t xml:space="preserve">Толкачева Любовь Андреевна </t>
  </si>
  <si>
    <t>690 мест</t>
  </si>
  <si>
    <t xml:space="preserve">Алексина Любовь Николаевна </t>
  </si>
  <si>
    <t>50 мест</t>
  </si>
  <si>
    <t xml:space="preserve">Антух Гульфанья Габрахмановна </t>
  </si>
  <si>
    <t>25 мест</t>
  </si>
  <si>
    <t xml:space="preserve">Сизова Ирина Юрьевна </t>
  </si>
  <si>
    <t>30 мест</t>
  </si>
  <si>
    <t xml:space="preserve">Меньшова Светлана Васильевна </t>
  </si>
  <si>
    <t>44 места</t>
  </si>
  <si>
    <t xml:space="preserve">Новокшенова Галина Николаевна </t>
  </si>
  <si>
    <t xml:space="preserve">Бибанина Антонина Ильинична </t>
  </si>
  <si>
    <t xml:space="preserve">Бугрий Вера Павловна </t>
  </si>
  <si>
    <t>10 мест</t>
  </si>
  <si>
    <t xml:space="preserve">Чернокнижная Людмила Анатольевна </t>
  </si>
  <si>
    <t>34 места</t>
  </si>
  <si>
    <t xml:space="preserve">Чепезубов Геннадий Васильевич </t>
  </si>
  <si>
    <t>65 мест</t>
  </si>
  <si>
    <t>Областное государственное стационарное учреждение "Дом-интернат "Луч надежды" ЗАТО Северск"</t>
  </si>
  <si>
    <t xml:space="preserve">Кораблева Алефтина Николаевна </t>
  </si>
  <si>
    <t>35 мест</t>
  </si>
  <si>
    <t xml:space="preserve">634540 Томский район, с. Итатка, ул. Северная, 3, тел. (3822) 95-93-16 </t>
  </si>
  <si>
    <t>636147 Шегарский район, с. Победа, тел. (38-247) 4-21-43</t>
  </si>
  <si>
    <t>Интернаты для взрослых</t>
  </si>
  <si>
    <t xml:space="preserve">636152 Шегарский район, с.Вороновка, тел. (38-247) 35-117 </t>
  </si>
  <si>
    <t xml:space="preserve">636220 Бакчарский район с. Парбиг ул. Промышленная, 4,тел. (38-249) 44-315 </t>
  </si>
  <si>
    <t xml:space="preserve">636700 с. Каргасок, ул. Октябрьская, 38, тел. (38-253) 2-21-79 </t>
  </si>
  <si>
    <t xml:space="preserve">636321 Кривошеинский район, с. Красный Яр ул. Боровая, 1, тел. (38-251) 31-460 </t>
  </si>
  <si>
    <t>636346 Молчановский район с. Нарга, ул. К. Маркса, 32\1, тел. (38-256) 32-403</t>
  </si>
  <si>
    <t xml:space="preserve">636936 Первомайский район п.Орехово, ул.Ленина, 8, тел. (38-245) 34-193 </t>
  </si>
  <si>
    <t xml:space="preserve">636600 Парабельский район с. Старица,ул. Советская, 48, тел. (38-252) 3-41-92 </t>
  </si>
  <si>
    <t xml:space="preserve">636911 Тегульдетский район п.Берегаево, ул. Мира, 16а, тел. (38-246) 33-173 </t>
  </si>
  <si>
    <t>636404 Чаинский район пос.Новые Ключи, ул. Больничная, 8, тел. (38-257) 2-11-90</t>
  </si>
  <si>
    <t xml:space="preserve">636070 ЗАТО Северск, ул. Ленина, 7, тел. (8-23) 54-85-94 </t>
  </si>
  <si>
    <t xml:space="preserve">ЗАТО Северск, ул. Горького, 7а, тел. (8-23) 54-44-11 </t>
  </si>
  <si>
    <t>кол-во мест</t>
  </si>
  <si>
    <t>чел.</t>
  </si>
  <si>
    <t>тыс. руб./чел</t>
  </si>
  <si>
    <t>Наименование учреждения</t>
  </si>
  <si>
    <t>Адрес,</t>
  </si>
  <si>
    <t>телефон</t>
  </si>
  <si>
    <t>Ф.И.О. директора</t>
  </si>
  <si>
    <t>Наполняемость</t>
  </si>
  <si>
    <t>Булыгина Олга Валерьевна</t>
  </si>
  <si>
    <t>115 детей</t>
  </si>
  <si>
    <t>Государственное стационарное учреждение социального обслуживания системы социальной защиты населения "Реабилитационный Центр для детей и подростков с ограниченными возможностями "Надежда"</t>
  </si>
  <si>
    <t>Обносова Галина Петровна</t>
  </si>
  <si>
    <t>75 детей</t>
  </si>
  <si>
    <t>Государственное стационарное учреждение социального обслуживания системы социальной защиты населения Центр детского и семейного отдыха "Здоровье"</t>
  </si>
  <si>
    <t>Тюрина Любовь Леонардовна</t>
  </si>
  <si>
    <t>300 детей</t>
  </si>
  <si>
    <t>Областное государственное стационарное учреждение для умственно отсталых детей "Тунгусовский детский дом-интернат"</t>
  </si>
  <si>
    <t>Белоусов Владимир Николаевич</t>
  </si>
  <si>
    <t>110 детей</t>
  </si>
  <si>
    <t>Базарова Нина Васильевна</t>
  </si>
  <si>
    <t>40 детей</t>
  </si>
  <si>
    <t>Аксенова Светлана Владимировна</t>
  </si>
  <si>
    <t>Жогина Татьяна Игоревна</t>
  </si>
  <si>
    <t>50 детей</t>
  </si>
  <si>
    <t>Степанова Светлана Владимировна</t>
  </si>
  <si>
    <t>30 детей</t>
  </si>
  <si>
    <t>Белоногова Олга Михайловна</t>
  </si>
  <si>
    <t>Кривошеина Маргарита Юрьевна</t>
  </si>
  <si>
    <t>Седых Людмила Тимофеевна</t>
  </si>
  <si>
    <t>70 детей</t>
  </si>
  <si>
    <t>Сойдо Тамара Васильевна</t>
  </si>
  <si>
    <t>Гужихина Зинаида Семеновна</t>
  </si>
  <si>
    <t>Пирогова Тамара Павловна</t>
  </si>
  <si>
    <t>Алиферова Татьяна Владимировна</t>
  </si>
  <si>
    <t>Хлыбова Ирина Владимировна</t>
  </si>
  <si>
    <t xml:space="preserve">636800, г.Асино, Томская область,ул. Дзержинского, 15, тел.(8-241)3-17-44 </t>
  </si>
  <si>
    <t>636122, п.Калтай, Томский р-он, тел.(8-382-2)96-96-43</t>
  </si>
  <si>
    <t>636122, п.Калтай, Томский р-он, тел.(8-382-2)96-96-22</t>
  </si>
  <si>
    <t>636353, Молчановский р-он,с.Тунгусово, ул. Школьная, 1? тел.(8-256)3-54-66</t>
  </si>
  <si>
    <t>636780 г. Стрежевой,13 мкрн., 10? тел.(8-382-59)5-45-66</t>
  </si>
  <si>
    <t>634015, г. Томск, ул.Куйбышева,1, тел.(8-382-2)72-68-09</t>
  </si>
  <si>
    <t>634012, г.Томск, ул. Артема, 9? тел.(8-382-2)55-55-92</t>
  </si>
  <si>
    <t>634027, г.Томск, Кольцевой проезд, 10, тел.(8-382-2)72-37-63</t>
  </si>
  <si>
    <t>636700, п.Каргасок, ул.Мелиоративная, 5, тел.(8-253)2-22-53</t>
  </si>
  <si>
    <t>636301,Томская область, Кривошеинский район с. Новокривошеино, ул. Советская, 1а? тел.(8-251)4-75-39</t>
  </si>
  <si>
    <t>636451, Томская область, Колпашевский район, с.Тогур,ул. Мичурина, 8, тел.(8-254)5-48-17</t>
  </si>
  <si>
    <t>636336, Томская область, Молчановский район с. Сарафановка, ул. Школьная, 37, тел.(8-256)3-27-36</t>
  </si>
  <si>
    <t>636600, Томская область, с. Парабель,ул. Свердлова, 16 а, тел.(8-252)2-14-85</t>
  </si>
  <si>
    <t>636400, Томская область, Чаинский район с. Подгорное,ул. Пионерская, 15, тел.(8-257)2-19-53</t>
  </si>
  <si>
    <t>636033, Томская область, Томский р-он, п.Октябрьский, ул.Заводская, 1, тел.925-525</t>
  </si>
  <si>
    <t>636017, ЗАТО Северск, ул. Транспортная, 90, тел.(8-23) 52-13-28</t>
  </si>
  <si>
    <t>lдетей</t>
  </si>
  <si>
    <t>Реабилитационные центры для детей</t>
  </si>
  <si>
    <t>Число мест в Домах ребенка</t>
  </si>
  <si>
    <t>Численность детей в домах ребенка</t>
  </si>
  <si>
    <t xml:space="preserve">В детских домах, школах-интернатах: </t>
  </si>
  <si>
    <t>Всего детей/ в т.ч. детей сирот</t>
  </si>
  <si>
    <t>3781/1727</t>
  </si>
  <si>
    <t>3600/1595</t>
  </si>
  <si>
    <t>3312/1509</t>
  </si>
  <si>
    <t>Школы-интернаты +детские дома</t>
  </si>
  <si>
    <t>Школы-интернаты+детские дома</t>
  </si>
  <si>
    <t>тыс.руб/чел</t>
  </si>
  <si>
    <t>Школы-интернаты общего типа</t>
  </si>
  <si>
    <t>Школы-интернаты для детей с ограниченными возможностями</t>
  </si>
  <si>
    <t>Школы-интернаты для детей-сирот и детей, оставшихся без попечения родителей</t>
  </si>
  <si>
    <t>Число домов-интернатов для детей-инвалидов</t>
  </si>
  <si>
    <t>Численность детей-инвалидов, проживающих в этих домах (человек)</t>
  </si>
  <si>
    <t>Количество мест в них</t>
  </si>
  <si>
    <t>Состоит на очереди в домах-интернатах</t>
  </si>
  <si>
    <t>-</t>
  </si>
  <si>
    <t>куда входят?</t>
  </si>
  <si>
    <t>Вид учреждения</t>
  </si>
  <si>
    <t xml:space="preserve">Число обслуженных за год </t>
  </si>
  <si>
    <t>(тыс. чел.)</t>
  </si>
  <si>
    <t>Центр социальной помощи семье и детям</t>
  </si>
  <si>
    <t>Центр психолого-педагогической помощи населению</t>
  </si>
  <si>
    <t>Социально-реабилитационный центр для несовершеннолетних</t>
  </si>
  <si>
    <t>в т.ч. несовершеннолетних детей</t>
  </si>
  <si>
    <t>Социальный приют для детей и подростков</t>
  </si>
  <si>
    <t>Реабилитационный центр для детей и подростков с ограниченными возможностями здоровья</t>
  </si>
  <si>
    <t>Отделение по работе с семьей и детьми в центре социального обслуживания</t>
  </si>
  <si>
    <t>Комплексный центр социального обслуживания населения</t>
  </si>
  <si>
    <t>Другие учреждения социального обслуживания семьи и детей</t>
  </si>
  <si>
    <t>Всего:</t>
  </si>
  <si>
    <t>Данные с сайта Томской области</t>
  </si>
  <si>
    <t>ОГУ "Социальный приют для детей и подростков "Друг" г. Томска"</t>
  </si>
  <si>
    <t>ОГУ "Социально-реабилитационный центр для несовершеннолетних "Огонек" г. Томска"</t>
  </si>
  <si>
    <t>ОГУ "Социальный приют для детей и подростков "Луч" г. Томска"</t>
  </si>
  <si>
    <t>ОГУ "Парбигский Дом для одиноких и престарелых Бакчарского района"</t>
  </si>
  <si>
    <t>ОГУ "Дом-интернат милосердия Каргасокского района"</t>
  </si>
  <si>
    <t>ОГУ "Красноярский Дом-интернат милосердия Кривошеинского района"</t>
  </si>
  <si>
    <t>ОГУ "Наргинский Дом-интернат для престарелых и инвалидов Молчановского района"</t>
  </si>
  <si>
    <t>ОГУ "Дом-интернат для престарелых и инвалидов "Орехово" Первомайского района"</t>
  </si>
  <si>
    <t>ОГУ "Дом-интернат для одиноких престарелых граждан и инвалидов Парабельского района "Надежда"</t>
  </si>
  <si>
    <t>ОГУ "Берегаевский Дом милосердия Тегульдетского района"</t>
  </si>
  <si>
    <t>ОГУ "Дом-интернат для престарелых и инвали-дов Чаинского района"</t>
  </si>
  <si>
    <t>ОГУ "Дом-интернат для престарелых и инвали-дов "Виола"</t>
  </si>
  <si>
    <t>ОГУ "Социально- реабилитационный центр для несовершеннолетних Асиновского района"</t>
  </si>
  <si>
    <t>ОГУ "Реабилитационный центр для детей и подростков с ограниченными возможностями"</t>
  </si>
  <si>
    <t>ОГУ "Социально-реабилитационный центр для несовершеннолетних Каргасокского района"</t>
  </si>
  <si>
    <t>ОГУ "Социально-реабилитационный центр для несовершеннолетних Кривошеинского района"</t>
  </si>
  <si>
    <t>ОГУ "Центр социальной помощи семье и детям Колпашевского района"</t>
  </si>
  <si>
    <t>ОГУ "Социально-реабилитационный центр для несовершеннолетних Молчановского района"</t>
  </si>
  <si>
    <t>ОГУ "Социальный приют для детей и подростков Парабельского района"</t>
  </si>
  <si>
    <t>ОГУ "Социально-реабилитационный центр для несовершеннолетних Чаинского района"</t>
  </si>
  <si>
    <t>ОГУ "Социальный приют для детей и подростков Томского района"</t>
  </si>
  <si>
    <t>ОГУ "Реабилитационный Центр для детей и подростков с ограниченными возможностями ЗАТО Северск"</t>
  </si>
  <si>
    <t>Дома-интернаты для престарелых и инвалидов ( для взрослых, и для детей)</t>
  </si>
  <si>
    <t>число семей</t>
  </si>
  <si>
    <t>число родителей</t>
  </si>
  <si>
    <t>Приемные семьи</t>
  </si>
  <si>
    <t>число детей</t>
  </si>
  <si>
    <t>Зараплата с начислениями</t>
  </si>
  <si>
    <t>В т.ч для престарелых</t>
  </si>
  <si>
    <t>Для детей (Тунгусовский)</t>
  </si>
  <si>
    <t>Капитальный и текущий ремонт</t>
  </si>
  <si>
    <t>в т.ч.:</t>
  </si>
  <si>
    <t>в городских поселениях</t>
  </si>
  <si>
    <t>в сельской местности</t>
  </si>
  <si>
    <t xml:space="preserve">Число детей в них </t>
  </si>
  <si>
    <t>Число детей в них</t>
  </si>
  <si>
    <t>Число детей вшколах-интернатах</t>
  </si>
  <si>
    <t>отн.зарплаты к всего</t>
  </si>
  <si>
    <t>отн. зарплаты к всего расходов</t>
  </si>
  <si>
    <t xml:space="preserve"> Заработная плата</t>
  </si>
  <si>
    <t xml:space="preserve"> Прочие выплаты</t>
  </si>
  <si>
    <t xml:space="preserve"> Начисления на оплату труда</t>
  </si>
  <si>
    <t xml:space="preserve"> Услуги связи</t>
  </si>
  <si>
    <t xml:space="preserve"> Транспортные услуги</t>
  </si>
  <si>
    <t xml:space="preserve"> Коммунальные услуги</t>
  </si>
  <si>
    <t xml:space="preserve"> Расходы бюджета - ИТОГО</t>
  </si>
  <si>
    <t xml:space="preserve"> Услуги по содержанию имущества</t>
  </si>
  <si>
    <t xml:space="preserve"> Прочие услуги</t>
  </si>
  <si>
    <t xml:space="preserve"> Пособия по социальной помощи населению</t>
  </si>
  <si>
    <t xml:space="preserve"> Прочие расходы</t>
  </si>
  <si>
    <t xml:space="preserve"> Увеличение стоимости основных средств</t>
  </si>
  <si>
    <t xml:space="preserve"> Увеличение стоимости материальных запасов</t>
  </si>
  <si>
    <t>отн.зарплаты к всего,%</t>
  </si>
  <si>
    <t>тыс.руб/чел в год</t>
  </si>
  <si>
    <t>н.д</t>
  </si>
  <si>
    <t>Grants to foster parents and guardians</t>
  </si>
  <si>
    <t>000 000 Rb</t>
  </si>
  <si>
    <t>$000 000</t>
  </si>
  <si>
    <t>Boarding schools for orphans (6)*</t>
  </si>
  <si>
    <t>Temporary shelters for children (14)*</t>
  </si>
  <si>
    <t>Home for mentally retarded children (1)</t>
  </si>
  <si>
    <t>orphanages for children under 4(2)</t>
  </si>
  <si>
    <t>orphanages for children aged 4 -18 (14)</t>
  </si>
  <si>
    <t>Затраты в (руб.)</t>
  </si>
  <si>
    <t>Базовый вариант</t>
  </si>
  <si>
    <t>Альтернативный вариант</t>
  </si>
  <si>
    <t>Экономический эффект</t>
  </si>
  <si>
    <t>Затраты всего</t>
  </si>
  <si>
    <t>Текущие</t>
  </si>
  <si>
    <t>22 472 976</t>
  </si>
  <si>
    <t>Стартовые</t>
  </si>
  <si>
    <t>2 526 371</t>
  </si>
  <si>
    <t>Дополнительные расходы на содержание сирот в ПТУ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</si>
</sst>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0.0%"/>
    <numFmt numFmtId="171" formatCode="#,##0.0000"/>
    <numFmt numFmtId="172" formatCode="#,##0.000"/>
  </numFmts>
  <fonts count="31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4.25"/>
      <name val="Arial"/>
      <family val="2"/>
    </font>
    <font>
      <sz val="5.25"/>
      <name val="Arial"/>
      <family val="0"/>
    </font>
    <font>
      <b/>
      <sz val="5.25"/>
      <name val="Arial"/>
      <family val="0"/>
    </font>
    <font>
      <sz val="4.5"/>
      <name val="Arial"/>
      <family val="0"/>
    </font>
    <font>
      <b/>
      <sz val="5.75"/>
      <name val="Arial"/>
      <family val="0"/>
    </font>
    <font>
      <sz val="4.75"/>
      <name val="Arial"/>
      <family val="0"/>
    </font>
    <font>
      <b/>
      <sz val="10"/>
      <name val="Times New Roman"/>
      <family val="1"/>
    </font>
    <font>
      <sz val="5.5"/>
      <name val="Arial"/>
      <family val="0"/>
    </font>
    <font>
      <b/>
      <sz val="5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Arial"/>
      <family val="0"/>
    </font>
    <font>
      <b/>
      <sz val="6"/>
      <name val="Times New Roman"/>
      <family val="1"/>
    </font>
    <font>
      <sz val="6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.75"/>
      <name val="Times New Roman"/>
      <family val="1"/>
    </font>
    <font>
      <sz val="10.25"/>
      <name val="Arial"/>
      <family val="0"/>
    </font>
    <font>
      <sz val="9.2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2" borderId="0" xfId="0" applyNumberFormat="1" applyFill="1" applyAlignment="1" quotePrefix="1">
      <alignment/>
    </xf>
    <xf numFmtId="0" fontId="0" fillId="2" borderId="0" xfId="0" applyFill="1" applyAlignment="1">
      <alignment/>
    </xf>
    <xf numFmtId="0" fontId="2" fillId="0" borderId="0" xfId="0" applyFont="1" applyAlignment="1">
      <alignment vertical="top"/>
    </xf>
    <xf numFmtId="4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3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7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9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right"/>
    </xf>
    <xf numFmtId="3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6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wrapText="1"/>
    </xf>
    <xf numFmtId="0" fontId="16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9" fillId="0" borderId="13" xfId="0" applyFont="1" applyBorder="1" applyAlignment="1">
      <alignment horizontal="center" wrapText="1"/>
    </xf>
    <xf numFmtId="0" fontId="20" fillId="0" borderId="6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19" fillId="0" borderId="16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19" fillId="0" borderId="27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2" fillId="0" borderId="15" xfId="0" applyFont="1" applyBorder="1" applyAlignment="1">
      <alignment horizontal="left" wrapText="1"/>
    </xf>
    <xf numFmtId="0" fontId="19" fillId="0" borderId="27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20" xfId="0" applyFont="1" applyBorder="1" applyAlignment="1">
      <alignment vertical="top" wrapText="1"/>
    </xf>
    <xf numFmtId="0" fontId="20" fillId="0" borderId="0" xfId="0" applyFont="1" applyAlignment="1">
      <alignment horizontal="justify" wrapText="1"/>
    </xf>
    <xf numFmtId="0" fontId="19" fillId="0" borderId="19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justify" vertical="top" wrapText="1"/>
    </xf>
    <xf numFmtId="0" fontId="21" fillId="0" borderId="0" xfId="0" applyFont="1" applyAlignment="1">
      <alignment wrapText="1"/>
    </xf>
    <xf numFmtId="0" fontId="22" fillId="0" borderId="13" xfId="0" applyFont="1" applyBorder="1" applyAlignment="1">
      <alignment horizontal="center" wrapText="1"/>
    </xf>
    <xf numFmtId="0" fontId="23" fillId="0" borderId="6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right" wrapText="1"/>
    </xf>
    <xf numFmtId="0" fontId="22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wrapText="1"/>
    </xf>
    <xf numFmtId="0" fontId="22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0" fillId="0" borderId="0" xfId="0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right"/>
    </xf>
    <xf numFmtId="0" fontId="17" fillId="0" borderId="27" xfId="0" applyFont="1" applyBorder="1" applyAlignment="1">
      <alignment vertical="top"/>
    </xf>
    <xf numFmtId="0" fontId="16" fillId="0" borderId="17" xfId="0" applyFont="1" applyBorder="1" applyAlignment="1">
      <alignment horizontal="center" vertical="top"/>
    </xf>
    <xf numFmtId="0" fontId="16" fillId="0" borderId="28" xfId="0" applyFont="1" applyBorder="1" applyAlignment="1">
      <alignment vertical="top"/>
    </xf>
    <xf numFmtId="0" fontId="18" fillId="0" borderId="19" xfId="0" applyFont="1" applyBorder="1" applyAlignment="1">
      <alignment horizontal="center"/>
    </xf>
    <xf numFmtId="0" fontId="16" fillId="0" borderId="20" xfId="0" applyFont="1" applyBorder="1" applyAlignment="1">
      <alignment vertical="top"/>
    </xf>
    <xf numFmtId="0" fontId="18" fillId="0" borderId="20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7" fillId="0" borderId="29" xfId="0" applyFont="1" applyBorder="1" applyAlignment="1">
      <alignment/>
    </xf>
    <xf numFmtId="0" fontId="20" fillId="0" borderId="29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29" xfId="0" applyNumberFormat="1" applyFont="1" applyBorder="1" applyAlignment="1" quotePrefix="1">
      <alignment/>
    </xf>
    <xf numFmtId="0" fontId="20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0" fontId="20" fillId="0" borderId="31" xfId="0" applyFont="1" applyBorder="1" applyAlignment="1">
      <alignment/>
    </xf>
    <xf numFmtId="3" fontId="20" fillId="0" borderId="31" xfId="0" applyNumberFormat="1" applyFont="1" applyBorder="1" applyAlignment="1">
      <alignment/>
    </xf>
    <xf numFmtId="168" fontId="20" fillId="0" borderId="29" xfId="0" applyNumberFormat="1" applyFont="1" applyBorder="1" applyAlignment="1">
      <alignment/>
    </xf>
    <xf numFmtId="3" fontId="20" fillId="0" borderId="1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168" fontId="1" fillId="0" borderId="29" xfId="0" applyNumberFormat="1" applyFont="1" applyBorder="1" applyAlignment="1">
      <alignment/>
    </xf>
    <xf numFmtId="170" fontId="1" fillId="0" borderId="29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20" fillId="0" borderId="30" xfId="0" applyNumberFormat="1" applyFont="1" applyBorder="1" applyAlignment="1" quotePrefix="1">
      <alignment/>
    </xf>
    <xf numFmtId="1" fontId="27" fillId="0" borderId="29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70" fontId="17" fillId="0" borderId="0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0" fontId="17" fillId="0" borderId="29" xfId="0" applyNumberFormat="1" applyFont="1" applyBorder="1" applyAlignment="1" quotePrefix="1">
      <alignment/>
    </xf>
    <xf numFmtId="170" fontId="17" fillId="0" borderId="29" xfId="0" applyNumberFormat="1" applyFont="1" applyBorder="1" applyAlignment="1">
      <alignment/>
    </xf>
    <xf numFmtId="0" fontId="17" fillId="0" borderId="31" xfId="0" applyFont="1" applyBorder="1" applyAlignment="1">
      <alignment/>
    </xf>
    <xf numFmtId="3" fontId="17" fillId="0" borderId="31" xfId="0" applyNumberFormat="1" applyFont="1" applyBorder="1" applyAlignment="1">
      <alignment/>
    </xf>
    <xf numFmtId="0" fontId="17" fillId="0" borderId="30" xfId="0" applyFont="1" applyBorder="1" applyAlignment="1">
      <alignment/>
    </xf>
    <xf numFmtId="3" fontId="17" fillId="0" borderId="30" xfId="0" applyNumberFormat="1" applyFont="1" applyBorder="1" applyAlignment="1">
      <alignment/>
    </xf>
    <xf numFmtId="0" fontId="17" fillId="0" borderId="32" xfId="0" applyFont="1" applyBorder="1" applyAlignment="1">
      <alignment/>
    </xf>
    <xf numFmtId="3" fontId="17" fillId="0" borderId="32" xfId="0" applyNumberFormat="1" applyFont="1" applyBorder="1" applyAlignment="1">
      <alignment/>
    </xf>
    <xf numFmtId="3" fontId="17" fillId="0" borderId="33" xfId="0" applyNumberFormat="1" applyFont="1" applyFill="1" applyBorder="1" applyAlignment="1">
      <alignment/>
    </xf>
    <xf numFmtId="170" fontId="20" fillId="0" borderId="1" xfId="0" applyNumberFormat="1" applyFont="1" applyFill="1" applyBorder="1" applyAlignment="1">
      <alignment/>
    </xf>
    <xf numFmtId="168" fontId="17" fillId="0" borderId="0" xfId="0" applyNumberFormat="1" applyFont="1" applyAlignment="1">
      <alignment/>
    </xf>
    <xf numFmtId="168" fontId="17" fillId="0" borderId="29" xfId="0" applyNumberFormat="1" applyFont="1" applyBorder="1" applyAlignment="1">
      <alignment/>
    </xf>
    <xf numFmtId="0" fontId="17" fillId="0" borderId="29" xfId="0" applyFont="1" applyBorder="1" applyAlignment="1">
      <alignment wrapText="1"/>
    </xf>
    <xf numFmtId="3" fontId="4" fillId="0" borderId="0" xfId="0" applyNumberFormat="1" applyFont="1" applyAlignment="1">
      <alignment/>
    </xf>
    <xf numFmtId="0" fontId="16" fillId="0" borderId="27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8" fillId="0" borderId="20" xfId="0" applyFont="1" applyBorder="1" applyAlignment="1">
      <alignment vertical="top" wrapText="1"/>
    </xf>
    <xf numFmtId="3" fontId="18" fillId="0" borderId="18" xfId="0" applyNumberFormat="1" applyFont="1" applyBorder="1" applyAlignment="1">
      <alignment horizontal="center" vertical="top" wrapText="1"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Расходы бюджета ТО на содержание детских домов, тыс. руб</a:t>
            </a:r>
          </a:p>
        </c:rich>
      </c:tx>
      <c:layout>
        <c:manualLayout>
          <c:xMode val="factor"/>
          <c:yMode val="factor"/>
          <c:x val="-0.014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975"/>
          <c:w val="0.6185"/>
          <c:h val="0.84"/>
        </c:manualLayout>
      </c:layout>
      <c:areaChart>
        <c:grouping val="stacked"/>
        <c:varyColors val="0"/>
        <c:ser>
          <c:idx val="0"/>
          <c:order val="0"/>
          <c:tx>
            <c:strRef>
              <c:f>estimates!$M$2</c:f>
              <c:strCache>
                <c:ptCount val="1"/>
                <c:pt idx="0">
                  <c:v>Оплата труда с начислениями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estimates!$N$1:$S$1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estimates!$N$2:$S$2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estimates!$M$3</c:f>
              <c:strCache>
                <c:ptCount val="1"/>
                <c:pt idx="0">
                  <c:v>Приобретение предметов снабжения и расходных материалов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estimates!$N$1:$S$1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estimates!$N$3:$S$3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estimates!$M$4</c:f>
              <c:strCache>
                <c:ptCount val="1"/>
                <c:pt idx="0">
                  <c:v>Коммунальные услуги, транспорт, связь, пр.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estimates!$N$1:$S$1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estimates!$N$4:$S$4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estimates!$M$5</c:f>
              <c:strCache>
                <c:ptCount val="1"/>
                <c:pt idx="0">
                  <c:v>Пособия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estimates!$N$1:$S$1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estimates!$N$5:$S$5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estimates!$M$6</c:f>
              <c:strCache>
                <c:ptCount val="1"/>
                <c:pt idx="0">
                  <c:v>Капрасходы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estimates!$N$1:$S$1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estimates!$N$6:$S$6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4783415"/>
        <c:axId val="46329464"/>
      </c:areaChart>
      <c:catAx>
        <c:axId val="34783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29464"/>
        <c:crosses val="autoZero"/>
        <c:auto val="1"/>
        <c:lblOffset val="100"/>
        <c:noMultiLvlLbl val="0"/>
      </c:catAx>
      <c:valAx>
        <c:axId val="46329464"/>
        <c:scaling>
          <c:orientation val="minMax"/>
          <c:max val="1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47834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4"/>
          <c:y val="0.4765"/>
          <c:w val="0.446"/>
          <c:h val="0.39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Детские дома: структура затрат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estimates!$M$2</c:f>
              <c:strCache>
                <c:ptCount val="1"/>
                <c:pt idx="0">
                  <c:v>Оплата труда с начислениями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estimates!$N$1:$R$1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estimates!$N$2:$R$2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estimates!$M$3</c:f>
              <c:strCache>
                <c:ptCount val="1"/>
                <c:pt idx="0">
                  <c:v>Приобретение предметов снабжения и расходных материалов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estimates!$N$1:$R$1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estimates!$N$3:$R$3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estimates!$M$4</c:f>
              <c:strCache>
                <c:ptCount val="1"/>
                <c:pt idx="0">
                  <c:v>Коммунальные услуги, транспорт, связь, пр.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estimates!$N$1:$R$1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estimates!$N$4:$R$4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estimates!$M$5</c:f>
              <c:strCache>
                <c:ptCount val="1"/>
                <c:pt idx="0">
                  <c:v>Пособия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estimates!$N$1:$R$1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estimates!$N$5:$R$5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estimates!$M$6</c:f>
              <c:strCache>
                <c:ptCount val="1"/>
                <c:pt idx="0">
                  <c:v>Капрасходы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estimates!$N$1:$R$1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estimates!$N$6:$R$6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2929801"/>
        <c:axId val="38973642"/>
      </c:areaChart>
      <c:catAx>
        <c:axId val="4292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73642"/>
        <c:crosses val="autoZero"/>
        <c:auto val="1"/>
        <c:lblOffset val="100"/>
        <c:noMultiLvlLbl val="0"/>
      </c:catAx>
      <c:valAx>
        <c:axId val="38973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298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Расходы консолидированного бюджета ТО на содержание школ-интернатов (вмененные капрасходы)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25"/>
          <c:w val="0.644"/>
          <c:h val="0.80975"/>
        </c:manualLayout>
      </c:layout>
      <c:areaChart>
        <c:grouping val="stacked"/>
        <c:varyColors val="0"/>
        <c:ser>
          <c:idx val="0"/>
          <c:order val="0"/>
          <c:tx>
            <c:strRef>
              <c:f>estimates!$U$74</c:f>
              <c:strCache>
                <c:ptCount val="1"/>
                <c:pt idx="0">
                  <c:v>Оплата труда с начислениями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estimates!$N$73:$S$73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estimates!$V$74:$AA$74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estimates!$M$75</c:f>
              <c:strCache>
                <c:ptCount val="1"/>
                <c:pt idx="0">
                  <c:v>Приобретение предметов снабжения и расходных материалов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estimates!$N$73:$S$73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estimates!$V$75:$AA$75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estimates!$M$76</c:f>
              <c:strCache>
                <c:ptCount val="1"/>
                <c:pt idx="0">
                  <c:v>Коммунальные услуги, транспорт, связь, пр.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estimates!$N$73:$S$73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estimates!$V$76:$AA$76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3"/>
          <c:tx>
            <c:strRef>
              <c:f>estimates!$M$78</c:f>
              <c:strCache>
                <c:ptCount val="1"/>
                <c:pt idx="0">
                  <c:v>Капрасходы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estimates!$N$73:$S$73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estimates!$V$78:$AA$78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0258763"/>
        <c:axId val="45594124"/>
      </c:areaChart>
      <c:catAx>
        <c:axId val="50258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94124"/>
        <c:crosses val="autoZero"/>
        <c:auto val="1"/>
        <c:lblOffset val="100"/>
        <c:noMultiLvlLbl val="0"/>
      </c:catAx>
      <c:valAx>
        <c:axId val="4559412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02587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txPr>
          <a:bodyPr vert="horz" rot="0"/>
          <a:lstStyle/>
          <a:p>
            <a:pPr>
              <a:defRPr lang="en-US" cap="none" sz="925" b="0" i="0" u="none" baseline="0"/>
            </a:pPr>
          </a:p>
        </c:txPr>
      </c:legendEntry>
      <c:layout>
        <c:manualLayout>
          <c:xMode val="edge"/>
          <c:yMode val="edge"/>
          <c:x val="0.6715"/>
          <c:y val="0.4285"/>
          <c:w val="0.3285"/>
          <c:h val="0.53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Дома ребенка, тыс. руб.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estimates!$M$14</c:f>
              <c:strCache>
                <c:ptCount val="1"/>
                <c:pt idx="0">
                  <c:v>Оплата труда с начислениями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estimates!$N$13:$S$13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estimates!$N$14:$S$14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estimates!$M$15</c:f>
              <c:strCache>
                <c:ptCount val="1"/>
                <c:pt idx="0">
                  <c:v>Приобретение предметов снабжения и расходных материалов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estimates!$N$13:$S$13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estimates!$N$15:$S$15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estimates!$M$16</c:f>
              <c:strCache>
                <c:ptCount val="1"/>
                <c:pt idx="0">
                  <c:v>Коммунальные услуги, транспорт, связь, пр.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estimates!$N$13:$S$13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estimates!$N$16:$S$16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estimates!$M$17</c:f>
              <c:strCache>
                <c:ptCount val="1"/>
                <c:pt idx="0">
                  <c:v>Пособия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estimates!$N$13:$R$13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estimates!$N$17:$R$17</c:f>
            </c:numRef>
          </c:val>
        </c:ser>
        <c:ser>
          <c:idx val="4"/>
          <c:order val="4"/>
          <c:tx>
            <c:strRef>
              <c:f>estimates!$M$18</c:f>
              <c:strCache>
                <c:ptCount val="1"/>
                <c:pt idx="0">
                  <c:v>Капрасходы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estimates!$N$13:$S$13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estimates!$N$18:$S$18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8625145"/>
        <c:axId val="52538042"/>
      </c:areaChart>
      <c:catAx>
        <c:axId val="58625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38042"/>
        <c:crosses val="autoZero"/>
        <c:auto val="1"/>
        <c:lblOffset val="100"/>
        <c:noMultiLvlLbl val="0"/>
      </c:catAx>
      <c:valAx>
        <c:axId val="52538042"/>
        <c:scaling>
          <c:orientation val="minMax"/>
          <c:max val="3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86251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Дома-интернаты для взрослых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estimates!$M$26</c:f>
              <c:strCache>
                <c:ptCount val="1"/>
                <c:pt idx="0">
                  <c:v>Оплата труда с начислениями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estimates!$N$25:$R$25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estimates!$N$26:$R$26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estimates!$M$27</c:f>
              <c:strCache>
                <c:ptCount val="1"/>
                <c:pt idx="0">
                  <c:v>Приобретение предметов снабжения и расходных материалов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estimates!$N$25:$R$25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estimates!$N$27:$R$27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estimates!$M$28</c:f>
              <c:strCache>
                <c:ptCount val="1"/>
                <c:pt idx="0">
                  <c:v>Коммунальные услуги, транспорт, связь, пр.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estimates!$N$25:$R$25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estimates!$N$28:$R$28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estimates!$M$29</c:f>
              <c:strCache>
                <c:ptCount val="1"/>
                <c:pt idx="0">
                  <c:v>Пособия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estimates!$N$25:$R$25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estimates!$N$29:$R$29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estimates!$M$30</c:f>
              <c:strCache>
                <c:ptCount val="1"/>
                <c:pt idx="0">
                  <c:v>Капрасходы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estimates!$N$25:$R$25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estimates!$N$30:$R$30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529531"/>
        <c:axId val="44214268"/>
      </c:areaChart>
      <c:catAx>
        <c:axId val="5952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14268"/>
        <c:crosses val="autoZero"/>
        <c:auto val="1"/>
        <c:lblOffset val="100"/>
        <c:noMultiLvlLbl val="0"/>
      </c:catAx>
      <c:valAx>
        <c:axId val="4421426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95295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Школы-интернаты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975"/>
          <c:w val="0.64375"/>
          <c:h val="0.78975"/>
        </c:manualLayout>
      </c:layout>
      <c:areaChart>
        <c:grouping val="stacked"/>
        <c:varyColors val="0"/>
        <c:ser>
          <c:idx val="0"/>
          <c:order val="0"/>
          <c:tx>
            <c:strRef>
              <c:f>estimates!$M$74</c:f>
              <c:strCache>
                <c:ptCount val="1"/>
                <c:pt idx="0">
                  <c:v>Оплата труда с начислениями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estimates!$N$73:$S$73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estimates!$N$74:$S$74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estimates!$M$75</c:f>
              <c:strCache>
                <c:ptCount val="1"/>
                <c:pt idx="0">
                  <c:v>Приобретение предметов снабжения и расходных материалов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estimates!$N$73:$S$73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estimates!$N$75:$S$75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estimates!$M$76</c:f>
              <c:strCache>
                <c:ptCount val="1"/>
                <c:pt idx="0">
                  <c:v>Коммунальные услуги, транспорт, связь, пр.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estimates!$N$73:$S$73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estimates!$N$76:$S$76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estimates!$M$77</c:f>
              <c:strCache>
                <c:ptCount val="1"/>
                <c:pt idx="0">
                  <c:v>Пособия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estimates!$N$73:$S$73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estimates!$N$77:$S$77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estimates!$M$78</c:f>
              <c:strCache>
                <c:ptCount val="1"/>
                <c:pt idx="0">
                  <c:v>Капрасходы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estimates!$N$73:$S$73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estimates!$N$78:$S$78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5355133"/>
        <c:axId val="41313854"/>
      </c:areaChart>
      <c:catAx>
        <c:axId val="55355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13854"/>
        <c:crosses val="autoZero"/>
        <c:auto val="1"/>
        <c:lblOffset val="100"/>
        <c:noMultiLvlLbl val="0"/>
      </c:catAx>
      <c:valAx>
        <c:axId val="4131385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53551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ayout>
        <c:manualLayout>
          <c:xMode val="edge"/>
          <c:yMode val="edge"/>
          <c:x val="0.633"/>
          <c:y val="0.299"/>
          <c:w val="0.367"/>
          <c:h val="0.70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Динамика расходов по видам 
учреждений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estimates!$M$90</c:f>
              <c:strCache>
                <c:ptCount val="1"/>
                <c:pt idx="0">
                  <c:v>Дома ребенка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estimates!$N$89:$R$89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estimates!$N$90:$R$90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estimates!$M$91</c:f>
              <c:strCache>
                <c:ptCount val="1"/>
                <c:pt idx="0">
                  <c:v>Детские дома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estimates!$N$89:$R$89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estimates!$N$91:$R$91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estimates!$M$92</c:f>
              <c:strCache>
                <c:ptCount val="1"/>
                <c:pt idx="0">
                  <c:v>Школы-интернаты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estimates!$N$89:$R$89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estimates!$N$92:$R$92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estimates!$M$93</c:f>
              <c:strCache>
                <c:ptCount val="1"/>
                <c:pt idx="0">
                  <c:v>Дома-интернаты для взрослых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estimates!$N$89:$R$89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estimates!$N$93:$R$93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estimates!$M$94</c:f>
              <c:strCache>
                <c:ptCount val="1"/>
                <c:pt idx="0">
                  <c:v>Территориальные центры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estimates!$N$89:$R$89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estimates!$N$94:$R$94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estimates!$M$95</c:f>
              <c:strCache>
                <c:ptCount val="1"/>
                <c:pt idx="0">
                  <c:v>Проч. учреждения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estimates!$N$89:$R$89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estimates!$N$95:$R$95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45951"/>
        <c:axId val="877952"/>
      </c:areaChart>
      <c:catAx>
        <c:axId val="1045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7952"/>
        <c:crosses val="autoZero"/>
        <c:auto val="1"/>
        <c:lblOffset val="100"/>
        <c:noMultiLvlLbl val="0"/>
      </c:catAx>
      <c:valAx>
        <c:axId val="877952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10459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Структура расходов по видам учреждений</a:t>
            </a:r>
          </a:p>
        </c:rich>
      </c:tx>
      <c:layout>
        <c:manualLayout>
          <c:xMode val="factor"/>
          <c:yMode val="factor"/>
          <c:x val="0.028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0125"/>
          <c:w val="0.757"/>
          <c:h val="0.73175"/>
        </c:manualLayout>
      </c:layout>
      <c:areaChart>
        <c:grouping val="percentStacked"/>
        <c:varyColors val="0"/>
        <c:ser>
          <c:idx val="0"/>
          <c:order val="0"/>
          <c:tx>
            <c:strRef>
              <c:f>estimates!$M$90</c:f>
              <c:strCache>
                <c:ptCount val="1"/>
                <c:pt idx="0">
                  <c:v>Дома ребенка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estimates!$N$89:$R$89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estimates!$N$90:$R$90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estimates!$M$91</c:f>
              <c:strCache>
                <c:ptCount val="1"/>
                <c:pt idx="0">
                  <c:v>Детские дома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estimates!$N$89:$R$89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estimates!$N$91:$R$91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estimates!$M$92</c:f>
              <c:strCache>
                <c:ptCount val="1"/>
                <c:pt idx="0">
                  <c:v>Школы-интернаты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estimates!$N$89:$R$89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estimates!$N$92:$R$92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estimates!$M$93</c:f>
              <c:strCache>
                <c:ptCount val="1"/>
                <c:pt idx="0">
                  <c:v>Дома-интернаты для взрослых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estimates!$N$89:$R$89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estimates!$N$93:$R$93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estimates!$M$94</c:f>
              <c:strCache>
                <c:ptCount val="1"/>
                <c:pt idx="0">
                  <c:v>Территориальные центры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estimates!$N$89:$R$89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estimates!$N$94:$R$94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estimates!$M$95</c:f>
              <c:strCache>
                <c:ptCount val="1"/>
                <c:pt idx="0">
                  <c:v>Проч. учреждения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estimates!$N$89:$R$89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estimates!$N$95:$R$95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7066881"/>
        <c:axId val="18359746"/>
      </c:areaChart>
      <c:catAx>
        <c:axId val="57066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59746"/>
        <c:crosses val="autoZero"/>
        <c:auto val="1"/>
        <c:lblOffset val="100"/>
        <c:noMultiLvlLbl val="0"/>
      </c:catAx>
      <c:valAx>
        <c:axId val="18359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668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Школы интернаты: изменение структуры затрат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estimates!$M$74</c:f>
              <c:strCache>
                <c:ptCount val="1"/>
                <c:pt idx="0">
                  <c:v>Оплата труда с начислениями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estimates!$N$73:$R$73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estimates!$N$74:$R$74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estimates!$M$75</c:f>
              <c:strCache>
                <c:ptCount val="1"/>
                <c:pt idx="0">
                  <c:v>Приобретение предметов снабжения и расходных материалов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estimates!$N$73:$R$73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estimates!$N$75:$R$75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estimates!$M$76</c:f>
              <c:strCache>
                <c:ptCount val="1"/>
                <c:pt idx="0">
                  <c:v>Коммунальные услуги, транспорт, связь, пр.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estimates!$N$73:$R$73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estimates!$N$76:$R$76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estimates!$M$77</c:f>
              <c:strCache>
                <c:ptCount val="1"/>
                <c:pt idx="0">
                  <c:v>Пособия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estimates!$N$73:$R$73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estimates!$N$77:$R$77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estimates!$M$78</c:f>
              <c:strCache>
                <c:ptCount val="1"/>
                <c:pt idx="0">
                  <c:v>Капрасходы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estimates!$N$73:$R$73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estimates!$N$78:$R$78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532803"/>
        <c:axId val="59188996"/>
      </c:areaChart>
      <c:catAx>
        <c:axId val="52532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88996"/>
        <c:crosses val="autoZero"/>
        <c:auto val="1"/>
        <c:lblOffset val="100"/>
        <c:noMultiLvlLbl val="0"/>
      </c:catAx>
      <c:valAx>
        <c:axId val="59188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328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Дома-интернаты для взростых: структура затрат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estimates!$M$26</c:f>
              <c:strCache>
                <c:ptCount val="1"/>
                <c:pt idx="0">
                  <c:v>Оплата труда с начислениями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estimates!$N$25:$R$25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estimates!$N$26:$R$26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estimates!$M$27</c:f>
              <c:strCache>
                <c:ptCount val="1"/>
                <c:pt idx="0">
                  <c:v>Приобретение предметов снабжения и расходных материалов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estimates!$N$25:$R$25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estimates!$N$27:$R$27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estimates!$M$28</c:f>
              <c:strCache>
                <c:ptCount val="1"/>
                <c:pt idx="0">
                  <c:v>Коммунальные услуги, транспорт, связь, пр.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estimates!$N$25:$R$25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estimates!$N$28:$R$28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estimates!$M$29</c:f>
              <c:strCache>
                <c:ptCount val="1"/>
                <c:pt idx="0">
                  <c:v>Пособия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estimates!$N$25:$R$25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estimates!$N$29:$R$29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estimates!$M$30</c:f>
              <c:strCache>
                <c:ptCount val="1"/>
                <c:pt idx="0">
                  <c:v>Капрасходы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estimates!$N$25:$R$25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estimates!$N$30:$R$30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2079493"/>
        <c:axId val="25880902"/>
      </c:areaChart>
      <c:catAx>
        <c:axId val="22079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80902"/>
        <c:crosses val="autoZero"/>
        <c:auto val="1"/>
        <c:lblOffset val="100"/>
        <c:noMultiLvlLbl val="0"/>
      </c:catAx>
      <c:valAx>
        <c:axId val="25880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794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Дома ребенка: структура затрат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estimates!$M$14</c:f>
              <c:strCache>
                <c:ptCount val="1"/>
                <c:pt idx="0">
                  <c:v>Оплата труда с начислениями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estimates!$N$13:$R$13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estimates!$N$14:$R$14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estimates!$M$15</c:f>
              <c:strCache>
                <c:ptCount val="1"/>
                <c:pt idx="0">
                  <c:v>Приобретение предметов снабжения и расходных материалов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estimates!$N$13:$R$13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estimates!$N$15:$R$15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estimates!$M$16</c:f>
              <c:strCache>
                <c:ptCount val="1"/>
                <c:pt idx="0">
                  <c:v>Коммунальные услуги, транспорт, связь, пр.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estimates!$N$13:$R$13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estimates!$N$16:$R$16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estimates!$M$17</c:f>
              <c:strCache>
                <c:ptCount val="1"/>
                <c:pt idx="0">
                  <c:v>Пособия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estimates!$N$13:$R$13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estimates!$N$17:$R$17</c:f>
            </c:numRef>
          </c:val>
        </c:ser>
        <c:ser>
          <c:idx val="4"/>
          <c:order val="4"/>
          <c:tx>
            <c:strRef>
              <c:f>estimates!$M$18</c:f>
              <c:strCache>
                <c:ptCount val="1"/>
                <c:pt idx="0">
                  <c:v>Капрасходы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estimates!$N$13:$R$13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estimates!$N$18:$R$18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537031"/>
        <c:axId val="26471560"/>
      </c:areaChart>
      <c:catAx>
        <c:axId val="4537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71560"/>
        <c:crosses val="autoZero"/>
        <c:auto val="1"/>
        <c:lblOffset val="100"/>
        <c:noMultiLvlLbl val="0"/>
      </c:catAx>
      <c:valAx>
        <c:axId val="26471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70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0</xdr:row>
      <xdr:rowOff>0</xdr:rowOff>
    </xdr:from>
    <xdr:to>
      <xdr:col>28</xdr:col>
      <xdr:colOff>66675</xdr:colOff>
      <xdr:row>19</xdr:row>
      <xdr:rowOff>57150</xdr:rowOff>
    </xdr:to>
    <xdr:graphicFrame>
      <xdr:nvGraphicFramePr>
        <xdr:cNvPr id="1" name="Chart 11"/>
        <xdr:cNvGraphicFramePr/>
      </xdr:nvGraphicFramePr>
      <xdr:xfrm>
        <a:off x="18002250" y="0"/>
        <a:ext cx="4181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142875</xdr:colOff>
      <xdr:row>8</xdr:row>
      <xdr:rowOff>123825</xdr:rowOff>
    </xdr:from>
    <xdr:to>
      <xdr:col>28</xdr:col>
      <xdr:colOff>38100</xdr:colOff>
      <xdr:row>21</xdr:row>
      <xdr:rowOff>104775</xdr:rowOff>
    </xdr:to>
    <xdr:graphicFrame>
      <xdr:nvGraphicFramePr>
        <xdr:cNvPr id="2" name="Chart 12"/>
        <xdr:cNvGraphicFramePr/>
      </xdr:nvGraphicFramePr>
      <xdr:xfrm>
        <a:off x="17992725" y="1352550"/>
        <a:ext cx="41624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381000</xdr:colOff>
      <xdr:row>21</xdr:row>
      <xdr:rowOff>28575</xdr:rowOff>
    </xdr:from>
    <xdr:to>
      <xdr:col>28</xdr:col>
      <xdr:colOff>142875</xdr:colOff>
      <xdr:row>31</xdr:row>
      <xdr:rowOff>57150</xdr:rowOff>
    </xdr:to>
    <xdr:graphicFrame>
      <xdr:nvGraphicFramePr>
        <xdr:cNvPr id="3" name="Chart 14"/>
        <xdr:cNvGraphicFramePr/>
      </xdr:nvGraphicFramePr>
      <xdr:xfrm>
        <a:off x="15830550" y="3133725"/>
        <a:ext cx="642937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400050</xdr:colOff>
      <xdr:row>65</xdr:row>
      <xdr:rowOff>19050</xdr:rowOff>
    </xdr:from>
    <xdr:to>
      <xdr:col>38</xdr:col>
      <xdr:colOff>447675</xdr:colOff>
      <xdr:row>77</xdr:row>
      <xdr:rowOff>104775</xdr:rowOff>
    </xdr:to>
    <xdr:graphicFrame>
      <xdr:nvGraphicFramePr>
        <xdr:cNvPr id="4" name="Chart 20"/>
        <xdr:cNvGraphicFramePr/>
      </xdr:nvGraphicFramePr>
      <xdr:xfrm>
        <a:off x="23736300" y="10801350"/>
        <a:ext cx="49244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171450</xdr:colOff>
      <xdr:row>84</xdr:row>
      <xdr:rowOff>152400</xdr:rowOff>
    </xdr:from>
    <xdr:to>
      <xdr:col>27</xdr:col>
      <xdr:colOff>542925</xdr:colOff>
      <xdr:row>95</xdr:row>
      <xdr:rowOff>38100</xdr:rowOff>
    </xdr:to>
    <xdr:graphicFrame>
      <xdr:nvGraphicFramePr>
        <xdr:cNvPr id="5" name="Chart 21"/>
        <xdr:cNvGraphicFramePr/>
      </xdr:nvGraphicFramePr>
      <xdr:xfrm>
        <a:off x="15621000" y="14163675"/>
        <a:ext cx="6429375" cy="158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190500</xdr:colOff>
      <xdr:row>86</xdr:row>
      <xdr:rowOff>0</xdr:rowOff>
    </xdr:from>
    <xdr:to>
      <xdr:col>35</xdr:col>
      <xdr:colOff>552450</xdr:colOff>
      <xdr:row>94</xdr:row>
      <xdr:rowOff>114300</xdr:rowOff>
    </xdr:to>
    <xdr:graphicFrame>
      <xdr:nvGraphicFramePr>
        <xdr:cNvPr id="6" name="Chart 22"/>
        <xdr:cNvGraphicFramePr/>
      </xdr:nvGraphicFramePr>
      <xdr:xfrm>
        <a:off x="22307550" y="14335125"/>
        <a:ext cx="4629150" cy="1333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200025</xdr:colOff>
      <xdr:row>72</xdr:row>
      <xdr:rowOff>19050</xdr:rowOff>
    </xdr:from>
    <xdr:to>
      <xdr:col>35</xdr:col>
      <xdr:colOff>561975</xdr:colOff>
      <xdr:row>81</xdr:row>
      <xdr:rowOff>0</xdr:rowOff>
    </xdr:to>
    <xdr:graphicFrame>
      <xdr:nvGraphicFramePr>
        <xdr:cNvPr id="7" name="Chart 24"/>
        <xdr:cNvGraphicFramePr/>
      </xdr:nvGraphicFramePr>
      <xdr:xfrm>
        <a:off x="22317075" y="12077700"/>
        <a:ext cx="4629150" cy="1457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295275</xdr:colOff>
      <xdr:row>20</xdr:row>
      <xdr:rowOff>142875</xdr:rowOff>
    </xdr:from>
    <xdr:to>
      <xdr:col>36</xdr:col>
      <xdr:colOff>57150</xdr:colOff>
      <xdr:row>31</xdr:row>
      <xdr:rowOff>66675</xdr:rowOff>
    </xdr:to>
    <xdr:graphicFrame>
      <xdr:nvGraphicFramePr>
        <xdr:cNvPr id="8" name="Chart 27"/>
        <xdr:cNvGraphicFramePr/>
      </xdr:nvGraphicFramePr>
      <xdr:xfrm>
        <a:off x="22412325" y="3095625"/>
        <a:ext cx="4638675" cy="1657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409575</xdr:colOff>
      <xdr:row>10</xdr:row>
      <xdr:rowOff>95250</xdr:rowOff>
    </xdr:from>
    <xdr:to>
      <xdr:col>36</xdr:col>
      <xdr:colOff>171450</xdr:colOff>
      <xdr:row>19</xdr:row>
      <xdr:rowOff>95250</xdr:rowOff>
    </xdr:to>
    <xdr:graphicFrame>
      <xdr:nvGraphicFramePr>
        <xdr:cNvPr id="9" name="Chart 28"/>
        <xdr:cNvGraphicFramePr/>
      </xdr:nvGraphicFramePr>
      <xdr:xfrm>
        <a:off x="22526625" y="1628775"/>
        <a:ext cx="4638675" cy="1266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323850</xdr:colOff>
      <xdr:row>0</xdr:row>
      <xdr:rowOff>0</xdr:rowOff>
    </xdr:from>
    <xdr:to>
      <xdr:col>36</xdr:col>
      <xdr:colOff>85725</xdr:colOff>
      <xdr:row>9</xdr:row>
      <xdr:rowOff>57150</xdr:rowOff>
    </xdr:to>
    <xdr:graphicFrame>
      <xdr:nvGraphicFramePr>
        <xdr:cNvPr id="10" name="Chart 29"/>
        <xdr:cNvGraphicFramePr/>
      </xdr:nvGraphicFramePr>
      <xdr:xfrm>
        <a:off x="22440900" y="0"/>
        <a:ext cx="4638675" cy="1438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33</xdr:col>
      <xdr:colOff>0</xdr:colOff>
      <xdr:row>58</xdr:row>
      <xdr:rowOff>0</xdr:rowOff>
    </xdr:from>
    <xdr:to>
      <xdr:col>41</xdr:col>
      <xdr:colOff>57150</xdr:colOff>
      <xdr:row>72</xdr:row>
      <xdr:rowOff>19050</xdr:rowOff>
    </xdr:to>
    <xdr:graphicFrame>
      <xdr:nvGraphicFramePr>
        <xdr:cNvPr id="11" name="Chart 31"/>
        <xdr:cNvGraphicFramePr/>
      </xdr:nvGraphicFramePr>
      <xdr:xfrm>
        <a:off x="25165050" y="9077325"/>
        <a:ext cx="4933950" cy="3000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nik\Local%20Settings\Temporary%20Internet%20Files\OLK125\result_tomsk_428g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ма ребенка"/>
      <sheetName val="детские дома"/>
      <sheetName val="школы-интернаты"/>
      <sheetName val="Sheet4"/>
      <sheetName val="result_428"/>
    </sheetNames>
    <sheetDataSet>
      <sheetData sheetId="0">
        <row r="4">
          <cell r="B4">
            <v>3997300</v>
          </cell>
        </row>
        <row r="5">
          <cell r="B5">
            <v>49069</v>
          </cell>
        </row>
        <row r="6">
          <cell r="B6">
            <v>1553569</v>
          </cell>
        </row>
        <row r="7">
          <cell r="B7">
            <v>2730255</v>
          </cell>
        </row>
        <row r="8">
          <cell r="B8">
            <v>415100</v>
          </cell>
        </row>
        <row r="9">
          <cell r="B9">
            <v>7000</v>
          </cell>
        </row>
        <row r="10">
          <cell r="B10">
            <v>6845.51</v>
          </cell>
        </row>
        <row r="11">
          <cell r="B11">
            <v>1506830</v>
          </cell>
        </row>
        <row r="12">
          <cell r="B12">
            <v>3579331.49</v>
          </cell>
        </row>
      </sheetData>
      <sheetData sheetId="2">
        <row r="2">
          <cell r="C2">
            <v>77018200</v>
          </cell>
        </row>
        <row r="3">
          <cell r="C3">
            <v>755179.91</v>
          </cell>
        </row>
        <row r="4">
          <cell r="C4">
            <v>19984324</v>
          </cell>
        </row>
        <row r="5">
          <cell r="C5">
            <v>743786.19</v>
          </cell>
        </row>
        <row r="6">
          <cell r="C6">
            <v>220742</v>
          </cell>
        </row>
        <row r="7">
          <cell r="C7">
            <v>14209782.63</v>
          </cell>
        </row>
        <row r="8">
          <cell r="C8">
            <v>3000</v>
          </cell>
        </row>
        <row r="9">
          <cell r="C9">
            <v>76180180.96</v>
          </cell>
        </row>
        <row r="10">
          <cell r="C10">
            <v>3376606.11</v>
          </cell>
        </row>
        <row r="11">
          <cell r="C11">
            <v>2359080</v>
          </cell>
        </row>
        <row r="12">
          <cell r="C12">
            <v>339183.43</v>
          </cell>
        </row>
        <row r="13">
          <cell r="C13">
            <v>22754537.88</v>
          </cell>
        </row>
        <row r="14">
          <cell r="C14">
            <v>39409268.77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H385" sheet="2000-2003"/>
  </cacheSource>
  <cacheFields count="7">
    <cacheField name="year">
      <sharedItems containsSemiMixedTypes="0" containsString="0" containsMixedTypes="0" containsNumber="1" containsInteger="1" count="5">
        <n v="2000"/>
        <n v="2001"/>
        <n v="2002"/>
        <n v="2003"/>
        <n v="2004"/>
      </sharedItems>
    </cacheField>
    <cacheField name="institution">
      <sharedItems containsMixedTypes="0" count="7">
        <s v="Школы-интернаты"/>
        <s v="Территориальные центры и отделения оказания социальной помощи на дому"/>
        <s v="Дома-интернаты для престарелых и инвалидов"/>
        <s v="Учреждения по обучению инвалидов"/>
        <s v="Прочие учреждения и мероприятия в области социальной политики"/>
        <s v="Дома ребенка"/>
        <s v="Детские дома"/>
      </sharedItems>
    </cacheField>
    <cacheField name="object">
      <sharedItems containsMixedTypes="0" count="12">
        <s v="110100"/>
        <s v="110200"/>
        <s v="110300"/>
        <s v="110400"/>
        <s v="110500"/>
        <s v="110600"/>
        <s v="110700"/>
        <s v="111000"/>
        <s v="130300"/>
        <s v="240100"/>
        <s v="240300"/>
        <s v="110000"/>
      </sharedItems>
    </cacheField>
    <cacheField name="object name">
      <sharedItems containsMixedTypes="0" count="16">
        <s v="Оплата труда государственных служащих"/>
        <s v="Начисления на оплату труда (страховые взносы на государственное социальное страхование граждан)"/>
        <s v="Приобретение предметов снабжения и расходных материалов"/>
        <s v="Командировки и служебные разъезды"/>
        <s v="Оплата транспортных услуг"/>
        <s v="Оплата услуг связи"/>
        <s v="Оплата коммунальных услуг"/>
        <s v="Прочие текущие расходы на закупки товаров и оплату услуг"/>
        <s v="Трансферты населению"/>
        <s v="Приобретение оборудования и предметов длительного пользования"/>
        <s v="Капитальный ремонт"/>
        <s v="Оплата труда"/>
        <s v="Начисления на оплату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"/>
        <s v="Транспортные услуги"/>
        <s v="Приобретение и модернизация оборудования и предметов длительного пользования"/>
        <s v="Начисления на фонд оплаты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"/>
      </sharedItems>
    </cacheField>
    <cacheField name="region">
      <sharedItems containsSemiMixedTypes="0" containsString="0" containsMixedTypes="0" containsNumber="1" containsInteger="1"/>
    </cacheField>
    <cacheField name="local">
      <sharedItems containsMixedTypes="1" containsNumber="1" containsInteger="1"/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90" firstHeaderRow="1" firstDataRow="2" firstDataCol="2"/>
  <pivotFields count="7">
    <pivotField axis="axisCol" compact="0" outline="0" subtotalTop="0" showAll="0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>
      <items count="8">
        <item x="6"/>
        <item x="5"/>
        <item x="2"/>
        <item x="4"/>
        <item x="1"/>
        <item x="3"/>
        <item x="0"/>
        <item t="default"/>
      </items>
    </pivotField>
    <pivotField axis="axisRow" compact="0" outline="0" subtotalTop="0" showAll="0">
      <items count="13">
        <item x="11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86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total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19"/>
  <sheetViews>
    <sheetView tabSelected="1" workbookViewId="0" topLeftCell="A1">
      <selection activeCell="C8" sqref="C8:D9"/>
    </sheetView>
  </sheetViews>
  <sheetFormatPr defaultColWidth="9.140625" defaultRowHeight="12.75"/>
  <cols>
    <col min="3" max="3" width="41.28125" style="0" customWidth="1"/>
    <col min="4" max="4" width="11.421875" style="0" customWidth="1"/>
    <col min="5" max="5" width="13.7109375" style="0" customWidth="1"/>
  </cols>
  <sheetData>
    <row r="1" spans="4:5" ht="12">
      <c r="D1" t="s">
        <v>318</v>
      </c>
      <c r="E1" t="s">
        <v>319</v>
      </c>
    </row>
    <row r="2" spans="3:5" ht="12">
      <c r="C2" t="s">
        <v>322</v>
      </c>
      <c r="D2" s="97">
        <f>211*88/1000</f>
        <v>18.568</v>
      </c>
      <c r="E2" s="97">
        <f aca="true" t="shared" si="0" ref="E2:E7">D2/26</f>
        <v>0.7141538461538463</v>
      </c>
    </row>
    <row r="3" spans="3:5" ht="12">
      <c r="C3" t="s">
        <v>321</v>
      </c>
      <c r="D3" s="97">
        <f>172462/1000</f>
        <v>172.462</v>
      </c>
      <c r="E3" s="97">
        <f t="shared" si="0"/>
        <v>6.633153846153846</v>
      </c>
    </row>
    <row r="4" spans="3:5" ht="12">
      <c r="C4" t="s">
        <v>323</v>
      </c>
      <c r="D4" s="97">
        <f>estimates!I25/1000</f>
        <v>29.097300000000004</v>
      </c>
      <c r="E4" s="97">
        <f t="shared" si="0"/>
        <v>1.1191269230769232</v>
      </c>
    </row>
    <row r="5" spans="3:5" ht="12">
      <c r="C5" t="s">
        <v>324</v>
      </c>
      <c r="D5" s="97">
        <f>estimates!I13/1000</f>
        <v>160.26368813</v>
      </c>
      <c r="E5" s="97">
        <f t="shared" si="0"/>
        <v>6.163988004999999</v>
      </c>
    </row>
    <row r="6" spans="3:5" ht="12">
      <c r="C6" t="s">
        <v>320</v>
      </c>
      <c r="D6" s="97">
        <f>257353.87188/2000</f>
        <v>128.67693594</v>
      </c>
      <c r="E6" s="97">
        <f t="shared" si="0"/>
        <v>4.94911292076923</v>
      </c>
    </row>
    <row r="7" spans="3:5" ht="12">
      <c r="C7" t="s">
        <v>317</v>
      </c>
      <c r="D7">
        <f>100/1000</f>
        <v>0.1</v>
      </c>
      <c r="E7" s="155">
        <f t="shared" si="0"/>
        <v>0.0038461538461538464</v>
      </c>
    </row>
    <row r="8" spans="3:5" ht="12">
      <c r="C8" t="s">
        <v>334</v>
      </c>
      <c r="D8" s="97">
        <f>46*1192/1000+(334*28+177*28)/1000</f>
        <v>69.14</v>
      </c>
      <c r="E8" s="155"/>
    </row>
    <row r="9" spans="4:5" ht="12">
      <c r="D9" s="97">
        <f>SUM(D2:D8)</f>
        <v>578.30792407</v>
      </c>
      <c r="E9" s="97">
        <f>SUM(E2:E7)</f>
        <v>19.583381695</v>
      </c>
    </row>
    <row r="15" ht="12.75" thickBot="1"/>
    <row r="16" spans="3:6" ht="63" thickBot="1">
      <c r="C16" s="151" t="s">
        <v>325</v>
      </c>
      <c r="D16" s="152" t="s">
        <v>326</v>
      </c>
      <c r="E16" s="152" t="s">
        <v>327</v>
      </c>
      <c r="F16" s="152" t="s">
        <v>328</v>
      </c>
    </row>
    <row r="17" spans="3:6" ht="15.75" thickBot="1">
      <c r="C17" s="153" t="s">
        <v>329</v>
      </c>
      <c r="D17" s="154">
        <v>27640800</v>
      </c>
      <c r="E17" s="154">
        <v>24999347</v>
      </c>
      <c r="F17" s="154">
        <v>2641453</v>
      </c>
    </row>
    <row r="18" spans="3:7" ht="15.75" thickBot="1">
      <c r="C18" s="153" t="s">
        <v>330</v>
      </c>
      <c r="D18" s="154">
        <v>27640800</v>
      </c>
      <c r="E18" s="47" t="s">
        <v>331</v>
      </c>
      <c r="F18" s="154">
        <v>5167824</v>
      </c>
      <c r="G18">
        <f>F18/25000</f>
        <v>206.71296</v>
      </c>
    </row>
    <row r="19" spans="3:7" ht="15.75" thickBot="1">
      <c r="C19" s="153" t="s">
        <v>332</v>
      </c>
      <c r="D19" s="47">
        <v>0</v>
      </c>
      <c r="E19" s="47" t="s">
        <v>333</v>
      </c>
      <c r="F19" s="47">
        <v>-2526371</v>
      </c>
      <c r="G19">
        <f>F19/25</f>
        <v>-101054.84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1"/>
  <sheetViews>
    <sheetView workbookViewId="0" topLeftCell="A71">
      <selection activeCell="I85" sqref="I85"/>
    </sheetView>
  </sheetViews>
  <sheetFormatPr defaultColWidth="9.140625" defaultRowHeight="12.75"/>
  <cols>
    <col min="3" max="3" width="18.421875" style="0" customWidth="1"/>
    <col min="9" max="9" width="9.00390625" style="0" bestFit="1" customWidth="1"/>
    <col min="12" max="12" width="27.8515625" style="0" customWidth="1"/>
    <col min="13" max="13" width="39.57421875" style="0" customWidth="1"/>
    <col min="14" max="15" width="6.7109375" style="0" customWidth="1"/>
    <col min="16" max="16" width="7.7109375" style="0" customWidth="1"/>
    <col min="17" max="17" width="8.28125" style="0" customWidth="1"/>
    <col min="18" max="18" width="8.140625" style="0" customWidth="1"/>
    <col min="19" max="19" width="7.8515625" style="0" customWidth="1"/>
    <col min="21" max="21" width="36.00390625" style="0" customWidth="1"/>
  </cols>
  <sheetData>
    <row r="1" spans="1:20" ht="12">
      <c r="A1" t="s">
        <v>94</v>
      </c>
      <c r="B1" t="s">
        <v>95</v>
      </c>
      <c r="D1" s="99">
        <v>2000</v>
      </c>
      <c r="E1" s="99">
        <v>2001</v>
      </c>
      <c r="F1" s="99">
        <v>2002</v>
      </c>
      <c r="G1" s="99">
        <v>2003</v>
      </c>
      <c r="H1" s="99">
        <v>2004</v>
      </c>
      <c r="I1" s="99">
        <v>2005</v>
      </c>
      <c r="J1" s="99" t="s">
        <v>111</v>
      </c>
      <c r="N1" s="133">
        <v>2000</v>
      </c>
      <c r="O1" s="133">
        <v>2001</v>
      </c>
      <c r="P1" s="133">
        <v>2002</v>
      </c>
      <c r="Q1" s="133">
        <v>2003</v>
      </c>
      <c r="R1" s="133">
        <v>2004</v>
      </c>
      <c r="S1" s="133">
        <v>2005</v>
      </c>
      <c r="T1">
        <v>2006</v>
      </c>
    </row>
    <row r="2" spans="1:21" ht="12">
      <c r="A2" t="s">
        <v>21</v>
      </c>
      <c r="B2" t="s">
        <v>99</v>
      </c>
      <c r="C2" s="2" t="s">
        <v>1</v>
      </c>
      <c r="D2" s="97">
        <v>13126</v>
      </c>
      <c r="E2" s="97">
        <v>17007</v>
      </c>
      <c r="F2" s="97">
        <v>35655</v>
      </c>
      <c r="G2" s="97">
        <v>39535</v>
      </c>
      <c r="H2" s="97">
        <v>52407</v>
      </c>
      <c r="I2" s="97">
        <v>62174.09561</v>
      </c>
      <c r="J2" s="97">
        <f>SUM(D2:I2)</f>
        <v>219904.09561</v>
      </c>
      <c r="L2" t="s">
        <v>21</v>
      </c>
      <c r="M2" s="118" t="s">
        <v>121</v>
      </c>
      <c r="N2" s="117">
        <f aca="true" t="shared" si="0" ref="N2:S2">D2+D3+D5</f>
        <v>17892</v>
      </c>
      <c r="O2" s="117">
        <f t="shared" si="0"/>
        <v>23038</v>
      </c>
      <c r="P2" s="117">
        <f t="shared" si="0"/>
        <v>48291</v>
      </c>
      <c r="Q2" s="117">
        <f t="shared" si="0"/>
        <v>53486</v>
      </c>
      <c r="R2" s="117">
        <f t="shared" si="0"/>
        <v>70910</v>
      </c>
      <c r="S2" s="117">
        <f t="shared" si="0"/>
        <v>78268.85246</v>
      </c>
      <c r="T2" s="98">
        <v>103361</v>
      </c>
      <c r="U2" s="124">
        <f>S2/$S$8</f>
        <v>82.21518115546218</v>
      </c>
    </row>
    <row r="3" spans="2:21" ht="12">
      <c r="B3" t="s">
        <v>100</v>
      </c>
      <c r="C3" s="2" t="s">
        <v>2</v>
      </c>
      <c r="D3" s="97">
        <v>4759</v>
      </c>
      <c r="E3" s="97">
        <v>5996</v>
      </c>
      <c r="F3" s="97">
        <v>12541</v>
      </c>
      <c r="G3" s="97">
        <v>13844</v>
      </c>
      <c r="H3" s="97">
        <v>18395</v>
      </c>
      <c r="I3" s="97">
        <v>16094.75685</v>
      </c>
      <c r="J3" s="97">
        <f aca="true" t="shared" si="1" ref="J3:J11">SUM(D3:I3)</f>
        <v>71629.75685</v>
      </c>
      <c r="M3" s="118" t="s">
        <v>3</v>
      </c>
      <c r="N3" s="117">
        <f aca="true" t="shared" si="2" ref="N3:S3">D4</f>
        <v>16579</v>
      </c>
      <c r="O3" s="117">
        <f t="shared" si="2"/>
        <v>18568</v>
      </c>
      <c r="P3" s="117">
        <f t="shared" si="2"/>
        <v>25924</v>
      </c>
      <c r="Q3" s="117">
        <f t="shared" si="2"/>
        <v>32428</v>
      </c>
      <c r="R3" s="117">
        <f t="shared" si="2"/>
        <v>34587</v>
      </c>
      <c r="S3" s="117">
        <f t="shared" si="2"/>
        <v>36782.74059</v>
      </c>
      <c r="U3" s="124">
        <f>S3/$S$8</f>
        <v>38.63733255252101</v>
      </c>
    </row>
    <row r="4" spans="2:21" ht="12">
      <c r="B4" t="s">
        <v>101</v>
      </c>
      <c r="C4" s="1" t="s">
        <v>3</v>
      </c>
      <c r="D4" s="97">
        <v>16579</v>
      </c>
      <c r="E4" s="97">
        <v>18568</v>
      </c>
      <c r="F4" s="97">
        <v>25924</v>
      </c>
      <c r="G4" s="97">
        <v>32428</v>
      </c>
      <c r="H4" s="97">
        <v>34587</v>
      </c>
      <c r="I4" s="97">
        <v>36782.74059</v>
      </c>
      <c r="J4" s="97">
        <f t="shared" si="1"/>
        <v>164868.74059</v>
      </c>
      <c r="M4" s="118" t="s">
        <v>122</v>
      </c>
      <c r="N4" s="117">
        <f aca="true" t="shared" si="3" ref="N4:S4">D6+D7+D8+D9</f>
        <v>8196</v>
      </c>
      <c r="O4" s="117">
        <f t="shared" si="3"/>
        <v>11445</v>
      </c>
      <c r="P4" s="117">
        <f t="shared" si="3"/>
        <v>15516</v>
      </c>
      <c r="Q4" s="117">
        <f t="shared" si="3"/>
        <v>15872</v>
      </c>
      <c r="R4" s="117">
        <f t="shared" si="3"/>
        <v>18861</v>
      </c>
      <c r="S4" s="117">
        <f t="shared" si="3"/>
        <v>26110.73242</v>
      </c>
      <c r="U4" s="124">
        <f>S4/$S$8</f>
        <v>27.42723993697479</v>
      </c>
    </row>
    <row r="5" spans="2:21" ht="12">
      <c r="B5" t="s">
        <v>102</v>
      </c>
      <c r="C5" s="2" t="s">
        <v>15</v>
      </c>
      <c r="D5" s="97">
        <v>7</v>
      </c>
      <c r="E5" s="97">
        <v>35</v>
      </c>
      <c r="F5" s="97">
        <v>95</v>
      </c>
      <c r="G5" s="97">
        <v>107</v>
      </c>
      <c r="H5" s="97">
        <v>108</v>
      </c>
      <c r="J5" s="97">
        <f t="shared" si="1"/>
        <v>352</v>
      </c>
      <c r="M5" s="118" t="s">
        <v>124</v>
      </c>
      <c r="N5" s="117">
        <f aca="true" t="shared" si="4" ref="N5:S5">D10</f>
        <v>786</v>
      </c>
      <c r="O5" s="117">
        <f t="shared" si="4"/>
        <v>654</v>
      </c>
      <c r="P5" s="117">
        <f t="shared" si="4"/>
        <v>767</v>
      </c>
      <c r="Q5" s="117">
        <f t="shared" si="4"/>
        <v>579</v>
      </c>
      <c r="R5" s="117">
        <f t="shared" si="4"/>
        <v>852</v>
      </c>
      <c r="S5" s="117">
        <f t="shared" si="4"/>
        <v>9853.73719</v>
      </c>
      <c r="T5" s="98">
        <v>3239</v>
      </c>
      <c r="U5" s="124">
        <f>S5/$S$8</f>
        <v>10.350564275210084</v>
      </c>
    </row>
    <row r="6" spans="2:21" ht="12">
      <c r="B6" t="s">
        <v>103</v>
      </c>
      <c r="C6" s="1" t="s">
        <v>4</v>
      </c>
      <c r="D6" s="97">
        <v>24</v>
      </c>
      <c r="E6" s="97">
        <v>101</v>
      </c>
      <c r="F6" s="97">
        <v>293</v>
      </c>
      <c r="G6" s="97">
        <v>127</v>
      </c>
      <c r="H6" s="97">
        <v>208</v>
      </c>
      <c r="I6" s="97">
        <v>127.46548</v>
      </c>
      <c r="J6" s="97">
        <f t="shared" si="1"/>
        <v>880.46548</v>
      </c>
      <c r="M6" s="118" t="s">
        <v>123</v>
      </c>
      <c r="N6" s="117">
        <f aca="true" t="shared" si="5" ref="N6:S6">D11+D12</f>
        <v>1171</v>
      </c>
      <c r="O6" s="117">
        <f t="shared" si="5"/>
        <v>1829</v>
      </c>
      <c r="P6" s="117">
        <f t="shared" si="5"/>
        <v>1799</v>
      </c>
      <c r="Q6" s="117">
        <f t="shared" si="5"/>
        <v>3712</v>
      </c>
      <c r="R6" s="117">
        <f t="shared" si="5"/>
        <v>3867</v>
      </c>
      <c r="S6" s="117">
        <f t="shared" si="5"/>
        <v>9247.62547</v>
      </c>
      <c r="U6" s="124">
        <f>R6/R8</f>
        <v>4.230853391684901</v>
      </c>
    </row>
    <row r="7" spans="2:21" ht="12.75" thickBot="1">
      <c r="B7" t="s">
        <v>104</v>
      </c>
      <c r="C7" s="1" t="s">
        <v>5</v>
      </c>
      <c r="D7" s="97">
        <v>217</v>
      </c>
      <c r="E7" s="97">
        <v>267</v>
      </c>
      <c r="F7" s="97">
        <v>383</v>
      </c>
      <c r="G7" s="97">
        <v>512</v>
      </c>
      <c r="H7" s="97">
        <v>484</v>
      </c>
      <c r="I7" s="97">
        <v>727.02737</v>
      </c>
      <c r="J7" s="97">
        <f t="shared" si="1"/>
        <v>2590.02737</v>
      </c>
      <c r="M7" s="132" t="s">
        <v>125</v>
      </c>
      <c r="N7" s="120">
        <f aca="true" t="shared" si="6" ref="N7:S7">SUM(N2:N6)-N5</f>
        <v>43838</v>
      </c>
      <c r="O7" s="120">
        <f t="shared" si="6"/>
        <v>54880</v>
      </c>
      <c r="P7" s="120">
        <f t="shared" si="6"/>
        <v>91530</v>
      </c>
      <c r="Q7" s="120">
        <f t="shared" si="6"/>
        <v>105498</v>
      </c>
      <c r="R7" s="120">
        <f t="shared" si="6"/>
        <v>128225</v>
      </c>
      <c r="S7" s="120">
        <f t="shared" si="6"/>
        <v>150409.95094</v>
      </c>
      <c r="T7" s="12"/>
      <c r="U7" s="124">
        <f>S7/$S$8</f>
        <v>157.99364594537815</v>
      </c>
    </row>
    <row r="8" spans="2:20" ht="12">
      <c r="B8" t="s">
        <v>105</v>
      </c>
      <c r="C8" s="1" t="s">
        <v>6</v>
      </c>
      <c r="D8" s="97">
        <v>6997</v>
      </c>
      <c r="E8" s="97">
        <v>9676</v>
      </c>
      <c r="F8" s="97">
        <v>12682</v>
      </c>
      <c r="G8" s="97">
        <v>12006</v>
      </c>
      <c r="H8" s="97">
        <v>14274</v>
      </c>
      <c r="I8" s="97">
        <f>11694.86473+9427.39654</f>
        <v>21122.26127</v>
      </c>
      <c r="J8" s="97">
        <f t="shared" si="1"/>
        <v>76757.26127</v>
      </c>
      <c r="M8" s="130" t="s">
        <v>177</v>
      </c>
      <c r="N8" s="131"/>
      <c r="O8" s="131"/>
      <c r="P8" s="130">
        <v>1150</v>
      </c>
      <c r="Q8" s="130">
        <v>998</v>
      </c>
      <c r="R8" s="130">
        <v>914</v>
      </c>
      <c r="S8" s="130">
        <v>952</v>
      </c>
      <c r="T8" s="126">
        <f>Q8+Q37</f>
        <v>998</v>
      </c>
    </row>
    <row r="9" spans="2:20" ht="12">
      <c r="B9" t="s">
        <v>109</v>
      </c>
      <c r="C9" s="1" t="s">
        <v>7</v>
      </c>
      <c r="D9" s="97">
        <v>958</v>
      </c>
      <c r="E9" s="97">
        <v>1401</v>
      </c>
      <c r="F9" s="97">
        <v>2158</v>
      </c>
      <c r="G9" s="97">
        <v>3227</v>
      </c>
      <c r="H9" s="97">
        <v>3895</v>
      </c>
      <c r="I9" s="97">
        <f>13561.37484-9427.39654</f>
        <v>4133.978300000001</v>
      </c>
      <c r="J9" s="97">
        <f t="shared" si="1"/>
        <v>15772.9783</v>
      </c>
      <c r="M9" s="126" t="s">
        <v>178</v>
      </c>
      <c r="N9" s="127"/>
      <c r="O9" s="127"/>
      <c r="P9" s="128">
        <f>P7/P8</f>
        <v>79.59130434782608</v>
      </c>
      <c r="Q9" s="128">
        <f>Q7/Q8</f>
        <v>105.70941883767534</v>
      </c>
      <c r="R9" s="128">
        <f>R7/R8</f>
        <v>140.28993435448578</v>
      </c>
      <c r="S9" s="128">
        <f>(S7/S8)</f>
        <v>157.99364594537815</v>
      </c>
      <c r="T9" s="128"/>
    </row>
    <row r="10" spans="2:20" ht="12">
      <c r="B10" t="s">
        <v>106</v>
      </c>
      <c r="C10" s="1" t="s">
        <v>8</v>
      </c>
      <c r="D10" s="97">
        <v>786</v>
      </c>
      <c r="E10" s="97">
        <v>654</v>
      </c>
      <c r="F10" s="97">
        <v>767</v>
      </c>
      <c r="G10" s="97">
        <v>579</v>
      </c>
      <c r="H10" s="97">
        <v>852</v>
      </c>
      <c r="I10" s="97">
        <v>9853.73719</v>
      </c>
      <c r="J10" s="97">
        <f t="shared" si="1"/>
        <v>13491.73719</v>
      </c>
      <c r="M10" s="126" t="s">
        <v>314</v>
      </c>
      <c r="N10" s="129">
        <f aca="true" t="shared" si="7" ref="N10:S10">N2/(N7-N6)</f>
        <v>0.41934047390254764</v>
      </c>
      <c r="O10" s="129">
        <f t="shared" si="7"/>
        <v>0.43426137113343766</v>
      </c>
      <c r="P10" s="129">
        <f t="shared" si="7"/>
        <v>0.5381752125798219</v>
      </c>
      <c r="Q10" s="129">
        <f t="shared" si="7"/>
        <v>0.5254750162104808</v>
      </c>
      <c r="R10" s="129">
        <f t="shared" si="7"/>
        <v>0.5702085913250454</v>
      </c>
      <c r="S10" s="129">
        <f t="shared" si="7"/>
        <v>0.5544599254751849</v>
      </c>
      <c r="T10" s="127"/>
    </row>
    <row r="11" spans="2:19" ht="15">
      <c r="B11" t="s">
        <v>107</v>
      </c>
      <c r="C11" s="1" t="s">
        <v>9</v>
      </c>
      <c r="D11" s="97">
        <v>14</v>
      </c>
      <c r="E11" s="97">
        <v>360</v>
      </c>
      <c r="F11" s="97">
        <v>597</v>
      </c>
      <c r="G11" s="97">
        <v>1680</v>
      </c>
      <c r="H11" s="97">
        <v>1258</v>
      </c>
      <c r="J11" s="97">
        <f t="shared" si="1"/>
        <v>3909</v>
      </c>
      <c r="O11" s="12"/>
      <c r="P11" s="112"/>
      <c r="Q11" s="112"/>
      <c r="R11" s="113"/>
      <c r="S11" s="97"/>
    </row>
    <row r="12" spans="2:18" ht="12">
      <c r="B12" t="s">
        <v>108</v>
      </c>
      <c r="C12" s="1" t="s">
        <v>10</v>
      </c>
      <c r="D12" s="97">
        <v>1157</v>
      </c>
      <c r="E12" s="97">
        <v>1469</v>
      </c>
      <c r="F12" s="97">
        <v>1202</v>
      </c>
      <c r="G12" s="97">
        <v>2032</v>
      </c>
      <c r="H12" s="97">
        <v>2609</v>
      </c>
      <c r="I12" s="97">
        <v>9247.62547</v>
      </c>
      <c r="J12" s="97">
        <f>SUM(D12:I12)</f>
        <v>17716.62547</v>
      </c>
      <c r="O12" s="12"/>
      <c r="P12" s="12"/>
      <c r="Q12" s="12"/>
      <c r="R12" s="12"/>
    </row>
    <row r="13" spans="1:20" ht="12.75">
      <c r="A13" s="32" t="s">
        <v>112</v>
      </c>
      <c r="B13" s="32"/>
      <c r="C13" s="32"/>
      <c r="D13" s="32">
        <v>44624</v>
      </c>
      <c r="E13" s="32">
        <v>55534</v>
      </c>
      <c r="F13" s="32">
        <v>92297</v>
      </c>
      <c r="G13" s="32">
        <v>106077</v>
      </c>
      <c r="H13" s="32">
        <v>129077</v>
      </c>
      <c r="I13" s="150">
        <f>SUM(I2:I12)</f>
        <v>160263.68813</v>
      </c>
      <c r="J13" s="32">
        <v>427609</v>
      </c>
      <c r="M13" s="115"/>
      <c r="N13" s="133">
        <v>2000</v>
      </c>
      <c r="O13" s="133">
        <v>2001</v>
      </c>
      <c r="P13" s="133">
        <v>2002</v>
      </c>
      <c r="Q13" s="133">
        <v>2003</v>
      </c>
      <c r="R13" s="133">
        <v>2004</v>
      </c>
      <c r="S13" s="133">
        <v>2005</v>
      </c>
      <c r="T13">
        <v>2006</v>
      </c>
    </row>
    <row r="14" spans="1:21" ht="12">
      <c r="A14" t="s">
        <v>16</v>
      </c>
      <c r="B14" t="s">
        <v>99</v>
      </c>
      <c r="C14" s="1" t="s">
        <v>1</v>
      </c>
      <c r="D14" s="97">
        <v>2095</v>
      </c>
      <c r="E14" s="97">
        <v>2986</v>
      </c>
      <c r="F14" s="97">
        <v>5921</v>
      </c>
      <c r="G14" s="97">
        <v>9947</v>
      </c>
      <c r="H14" s="97">
        <v>13155</v>
      </c>
      <c r="I14" s="97">
        <v>15252</v>
      </c>
      <c r="J14">
        <v>34104</v>
      </c>
      <c r="L14" t="s">
        <v>16</v>
      </c>
      <c r="M14" s="116" t="s">
        <v>121</v>
      </c>
      <c r="N14" s="117">
        <f aca="true" t="shared" si="8" ref="N14:S14">D14+D15+D17</f>
        <v>2943</v>
      </c>
      <c r="O14" s="117">
        <f t="shared" si="8"/>
        <v>4059</v>
      </c>
      <c r="P14" s="117">
        <f t="shared" si="8"/>
        <v>8009</v>
      </c>
      <c r="Q14" s="117">
        <f t="shared" si="8"/>
        <v>13519</v>
      </c>
      <c r="R14" s="117">
        <f t="shared" si="8"/>
        <v>17927</v>
      </c>
      <c r="S14" s="117">
        <f t="shared" si="8"/>
        <v>19249.3</v>
      </c>
      <c r="T14" s="97">
        <v>25131.8</v>
      </c>
      <c r="U14" s="124">
        <f aca="true" t="shared" si="9" ref="U14:U19">S14/N14</f>
        <v>6.540706761807679</v>
      </c>
    </row>
    <row r="15" spans="2:21" ht="12">
      <c r="B15" t="s">
        <v>100</v>
      </c>
      <c r="C15" s="1" t="s">
        <v>2</v>
      </c>
      <c r="D15" s="97">
        <v>848</v>
      </c>
      <c r="E15" s="97">
        <v>1073</v>
      </c>
      <c r="F15" s="97">
        <v>2086</v>
      </c>
      <c r="G15" s="97">
        <v>3569</v>
      </c>
      <c r="H15" s="97">
        <v>4772</v>
      </c>
      <c r="I15" s="97">
        <f>'[1]дома ребенка'!$B$4/1000</f>
        <v>3997.3</v>
      </c>
      <c r="J15">
        <v>12348</v>
      </c>
      <c r="M15" s="118" t="s">
        <v>3</v>
      </c>
      <c r="N15" s="117">
        <f aca="true" t="shared" si="10" ref="N15:S15">D16</f>
        <v>1266</v>
      </c>
      <c r="O15" s="117">
        <f t="shared" si="10"/>
        <v>1448</v>
      </c>
      <c r="P15" s="117">
        <f t="shared" si="10"/>
        <v>1939</v>
      </c>
      <c r="Q15" s="117">
        <f t="shared" si="10"/>
        <v>3060</v>
      </c>
      <c r="R15" s="117">
        <f t="shared" si="10"/>
        <v>3841</v>
      </c>
      <c r="S15" s="117">
        <f t="shared" si="10"/>
        <v>3579.33149</v>
      </c>
      <c r="T15" s="97"/>
      <c r="U15" s="124">
        <f t="shared" si="9"/>
        <v>2.8272760584518166</v>
      </c>
    </row>
    <row r="16" spans="2:21" ht="11.25" customHeight="1">
      <c r="B16" t="s">
        <v>101</v>
      </c>
      <c r="C16" s="1" t="s">
        <v>3</v>
      </c>
      <c r="D16" s="97">
        <v>1266</v>
      </c>
      <c r="E16" s="97">
        <v>1448</v>
      </c>
      <c r="F16" s="97">
        <v>1939</v>
      </c>
      <c r="G16" s="97">
        <v>3060</v>
      </c>
      <c r="H16" s="97">
        <v>3841</v>
      </c>
      <c r="I16" s="97">
        <f>'[1]дома ребенка'!$B$12/1000</f>
        <v>3579.33149</v>
      </c>
      <c r="J16">
        <v>11554</v>
      </c>
      <c r="M16" s="116" t="s">
        <v>122</v>
      </c>
      <c r="N16" s="117">
        <f aca="true" t="shared" si="11" ref="N16:S16">D18+D19+D20+D21</f>
        <v>705</v>
      </c>
      <c r="O16" s="117">
        <f t="shared" si="11"/>
        <v>909</v>
      </c>
      <c r="P16" s="117">
        <f t="shared" si="11"/>
        <v>2231</v>
      </c>
      <c r="Q16" s="117">
        <f t="shared" si="11"/>
        <v>1913</v>
      </c>
      <c r="R16" s="117">
        <f t="shared" si="11"/>
        <v>2043</v>
      </c>
      <c r="S16" s="117">
        <f t="shared" si="11"/>
        <v>4754.838510000001</v>
      </c>
      <c r="T16" s="97"/>
      <c r="U16" s="124">
        <f t="shared" si="9"/>
        <v>6.744451787234045</v>
      </c>
    </row>
    <row r="17" spans="2:21" ht="12" hidden="1">
      <c r="B17" t="s">
        <v>102</v>
      </c>
      <c r="C17" s="1" t="s">
        <v>15</v>
      </c>
      <c r="D17" s="97"/>
      <c r="E17" s="97">
        <v>0</v>
      </c>
      <c r="F17" s="97">
        <v>2</v>
      </c>
      <c r="G17" s="97">
        <v>3</v>
      </c>
      <c r="H17" s="97">
        <v>0</v>
      </c>
      <c r="I17" s="97">
        <v>0</v>
      </c>
      <c r="J17">
        <v>5</v>
      </c>
      <c r="M17" s="116" t="s">
        <v>124</v>
      </c>
      <c r="N17" s="117">
        <f>D22</f>
        <v>0</v>
      </c>
      <c r="O17" s="117">
        <f>E22</f>
        <v>0</v>
      </c>
      <c r="P17" s="117">
        <f>F22</f>
        <v>0</v>
      </c>
      <c r="Q17" s="117">
        <f>G22</f>
        <v>0</v>
      </c>
      <c r="R17" s="117">
        <f>H22</f>
        <v>0</v>
      </c>
      <c r="S17" s="117">
        <f>J22</f>
        <v>0</v>
      </c>
      <c r="T17" s="97">
        <f>K22</f>
        <v>0</v>
      </c>
      <c r="U17" s="124" t="e">
        <f t="shared" si="9"/>
        <v>#DIV/0!</v>
      </c>
    </row>
    <row r="18" spans="2:21" ht="12">
      <c r="B18" t="s">
        <v>103</v>
      </c>
      <c r="C18" s="1" t="s">
        <v>4</v>
      </c>
      <c r="D18" s="97">
        <v>0</v>
      </c>
      <c r="E18" s="97">
        <v>6</v>
      </c>
      <c r="F18" s="97">
        <v>2</v>
      </c>
      <c r="G18" s="97">
        <v>17</v>
      </c>
      <c r="H18" s="97">
        <v>22</v>
      </c>
      <c r="I18" s="97"/>
      <c r="J18">
        <v>47</v>
      </c>
      <c r="M18" s="116" t="s">
        <v>123</v>
      </c>
      <c r="N18" s="117">
        <f aca="true" t="shared" si="12" ref="N18:S18">D23+D24</f>
        <v>18</v>
      </c>
      <c r="O18" s="117">
        <f t="shared" si="12"/>
        <v>716</v>
      </c>
      <c r="P18" s="117">
        <f t="shared" si="12"/>
        <v>1597</v>
      </c>
      <c r="Q18" s="117">
        <f t="shared" si="12"/>
        <v>990</v>
      </c>
      <c r="R18" s="117">
        <f t="shared" si="12"/>
        <v>755</v>
      </c>
      <c r="S18" s="117">
        <f t="shared" si="12"/>
        <v>1506.83</v>
      </c>
      <c r="T18" s="97"/>
      <c r="U18" s="146">
        <f>S18/S19</f>
        <v>0.05179836577828348</v>
      </c>
    </row>
    <row r="19" spans="2:21" ht="12.75" thickBot="1">
      <c r="B19" t="s">
        <v>104</v>
      </c>
      <c r="C19" s="1" t="s">
        <v>5</v>
      </c>
      <c r="D19" s="97">
        <v>19</v>
      </c>
      <c r="E19" s="97">
        <v>25</v>
      </c>
      <c r="F19" s="97">
        <v>27</v>
      </c>
      <c r="G19" s="97">
        <v>38</v>
      </c>
      <c r="H19" s="97">
        <v>65</v>
      </c>
      <c r="I19" s="97">
        <f>'[1]дома ребенка'!$B$5/1000</f>
        <v>49.069</v>
      </c>
      <c r="J19">
        <v>174</v>
      </c>
      <c r="M19" s="119" t="s">
        <v>125</v>
      </c>
      <c r="N19" s="120">
        <f aca="true" t="shared" si="13" ref="N19:S19">SUM(N14:N18)</f>
        <v>4932</v>
      </c>
      <c r="O19" s="120">
        <f t="shared" si="13"/>
        <v>7132</v>
      </c>
      <c r="P19" s="120">
        <f t="shared" si="13"/>
        <v>13776</v>
      </c>
      <c r="Q19" s="120">
        <f t="shared" si="13"/>
        <v>19482</v>
      </c>
      <c r="R19" s="120">
        <f t="shared" si="13"/>
        <v>24566</v>
      </c>
      <c r="S19" s="120">
        <f t="shared" si="13"/>
        <v>29090.300000000003</v>
      </c>
      <c r="T19" s="97"/>
      <c r="U19" s="124">
        <f t="shared" si="9"/>
        <v>5.898276561232766</v>
      </c>
    </row>
    <row r="20" spans="2:20" ht="12">
      <c r="B20" t="s">
        <v>105</v>
      </c>
      <c r="C20" s="1" t="s">
        <v>6</v>
      </c>
      <c r="D20" s="97">
        <v>570</v>
      </c>
      <c r="E20" s="97">
        <v>815</v>
      </c>
      <c r="F20" s="97">
        <v>2046</v>
      </c>
      <c r="G20" s="97">
        <v>1468</v>
      </c>
      <c r="H20" s="97">
        <v>1455</v>
      </c>
      <c r="I20" s="97">
        <f>'[1]дома ребенка'!$B$6/1000+'[1]дома ребенка'!$B$7/1000</f>
        <v>4283.8240000000005</v>
      </c>
      <c r="J20">
        <v>6354</v>
      </c>
      <c r="M20" s="121" t="s">
        <v>177</v>
      </c>
      <c r="N20" s="121"/>
      <c r="O20" s="121"/>
      <c r="P20" s="121">
        <v>101</v>
      </c>
      <c r="Q20" s="121">
        <v>147</v>
      </c>
      <c r="R20" s="121">
        <v>136</v>
      </c>
      <c r="S20" s="122">
        <v>140</v>
      </c>
      <c r="T20" s="98">
        <v>160</v>
      </c>
    </row>
    <row r="21" spans="2:20" ht="12">
      <c r="B21" t="s">
        <v>109</v>
      </c>
      <c r="C21" s="1" t="s">
        <v>7</v>
      </c>
      <c r="D21" s="97">
        <v>116</v>
      </c>
      <c r="E21" s="97">
        <v>63</v>
      </c>
      <c r="F21" s="97">
        <v>156</v>
      </c>
      <c r="G21" s="97">
        <v>390</v>
      </c>
      <c r="H21" s="97">
        <v>501</v>
      </c>
      <c r="I21" s="97">
        <f>('[1]дома ребенка'!$B$8+'[1]дома ребенка'!$B$10)/1000</f>
        <v>421.94551</v>
      </c>
      <c r="J21">
        <v>1226</v>
      </c>
      <c r="M21" s="116" t="s">
        <v>178</v>
      </c>
      <c r="N21" s="116"/>
      <c r="O21" s="116"/>
      <c r="P21" s="123">
        <f>P19/P20</f>
        <v>136.3960396039604</v>
      </c>
      <c r="Q21" s="123">
        <f>Q19/Q20</f>
        <v>132.53061224489795</v>
      </c>
      <c r="R21" s="123">
        <f>R19/R20</f>
        <v>180.63235294117646</v>
      </c>
      <c r="S21" s="123">
        <f>S19/S20</f>
        <v>207.78785714285718</v>
      </c>
      <c r="T21" s="41"/>
    </row>
    <row r="22" spans="2:19" ht="12">
      <c r="B22" t="s">
        <v>106</v>
      </c>
      <c r="C22" s="1" t="s">
        <v>8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f>'[1]дома ребенка'!$B$9/1000</f>
        <v>7</v>
      </c>
      <c r="J22">
        <v>0</v>
      </c>
      <c r="M22" s="40" t="s">
        <v>299</v>
      </c>
      <c r="N22" s="125">
        <f aca="true" t="shared" si="14" ref="N22:S22">N14/(N19-N18)</f>
        <v>0.5989010989010989</v>
      </c>
      <c r="O22" s="125">
        <f t="shared" si="14"/>
        <v>0.6326371571072319</v>
      </c>
      <c r="P22" s="125">
        <f t="shared" si="14"/>
        <v>0.657607356925856</v>
      </c>
      <c r="Q22" s="125">
        <f t="shared" si="14"/>
        <v>0.7310728963876271</v>
      </c>
      <c r="R22" s="125">
        <f t="shared" si="14"/>
        <v>0.7528873209860989</v>
      </c>
      <c r="S22" s="125">
        <f t="shared" si="14"/>
        <v>0.697856361074223</v>
      </c>
    </row>
    <row r="23" spans="2:19" ht="15">
      <c r="B23" t="s">
        <v>107</v>
      </c>
      <c r="C23" s="1" t="s">
        <v>9</v>
      </c>
      <c r="D23" s="97">
        <v>0</v>
      </c>
      <c r="E23" s="97">
        <v>170</v>
      </c>
      <c r="F23" s="97">
        <v>902</v>
      </c>
      <c r="G23" s="97">
        <v>50</v>
      </c>
      <c r="H23" s="97">
        <v>55</v>
      </c>
      <c r="I23" s="97"/>
      <c r="J23">
        <v>1177</v>
      </c>
      <c r="N23" s="12"/>
      <c r="O23" s="12"/>
      <c r="P23" s="111"/>
      <c r="Q23" s="111"/>
      <c r="R23" s="111"/>
      <c r="S23" s="101"/>
    </row>
    <row r="24" spans="2:10" ht="12">
      <c r="B24" t="s">
        <v>108</v>
      </c>
      <c r="C24" s="1" t="s">
        <v>10</v>
      </c>
      <c r="D24" s="97">
        <v>18</v>
      </c>
      <c r="E24" s="97">
        <v>546</v>
      </c>
      <c r="F24" s="97">
        <v>695</v>
      </c>
      <c r="G24" s="97">
        <v>940</v>
      </c>
      <c r="H24" s="97">
        <v>700</v>
      </c>
      <c r="I24" s="97">
        <f>'[1]дома ребенка'!$B$11/1000</f>
        <v>1506.83</v>
      </c>
      <c r="J24">
        <v>2899</v>
      </c>
    </row>
    <row r="25" spans="1:20" ht="12.75">
      <c r="A25" s="32" t="s">
        <v>113</v>
      </c>
      <c r="B25" s="32"/>
      <c r="C25" s="32"/>
      <c r="D25" s="32">
        <v>4932</v>
      </c>
      <c r="E25" s="32">
        <v>7132</v>
      </c>
      <c r="F25" s="32">
        <v>13776</v>
      </c>
      <c r="G25" s="32">
        <v>19482</v>
      </c>
      <c r="H25" s="32">
        <v>24566</v>
      </c>
      <c r="I25" s="150">
        <f>SUM(I14:I24)</f>
        <v>29097.300000000003</v>
      </c>
      <c r="J25" s="32">
        <v>69888</v>
      </c>
      <c r="N25">
        <v>2000</v>
      </c>
      <c r="O25">
        <v>2001</v>
      </c>
      <c r="P25">
        <v>2002</v>
      </c>
      <c r="Q25">
        <v>2003</v>
      </c>
      <c r="R25">
        <v>2004</v>
      </c>
      <c r="S25">
        <v>2005</v>
      </c>
      <c r="T25">
        <v>2006</v>
      </c>
    </row>
    <row r="26" spans="1:20" ht="12">
      <c r="A26" t="s">
        <v>12</v>
      </c>
      <c r="B26" t="s">
        <v>99</v>
      </c>
      <c r="C26" s="1" t="s">
        <v>1</v>
      </c>
      <c r="D26">
        <v>7474</v>
      </c>
      <c r="E26">
        <v>10081</v>
      </c>
      <c r="F26">
        <v>20048</v>
      </c>
      <c r="G26">
        <v>22559</v>
      </c>
      <c r="H26">
        <v>28660</v>
      </c>
      <c r="J26">
        <v>88822</v>
      </c>
      <c r="L26" t="s">
        <v>284</v>
      </c>
      <c r="M26" t="s">
        <v>121</v>
      </c>
      <c r="N26">
        <f>D26+D27+D29</f>
        <v>10348</v>
      </c>
      <c r="O26">
        <f>E26+E27+E29</f>
        <v>13677</v>
      </c>
      <c r="P26">
        <f>F26+F27+F29</f>
        <v>27358</v>
      </c>
      <c r="Q26">
        <f>G26+G27+G29</f>
        <v>30690</v>
      </c>
      <c r="R26">
        <f>H26+H27+H29</f>
        <v>38993</v>
      </c>
      <c r="S26" s="98">
        <f>(X35+X37)/1000</f>
        <v>52158.829</v>
      </c>
      <c r="T26" s="98">
        <v>69388</v>
      </c>
    </row>
    <row r="27" spans="2:19" ht="12">
      <c r="B27" t="s">
        <v>100</v>
      </c>
      <c r="C27" s="1" t="s">
        <v>2</v>
      </c>
      <c r="D27">
        <v>2872</v>
      </c>
      <c r="E27">
        <v>3596</v>
      </c>
      <c r="F27">
        <v>7281</v>
      </c>
      <c r="G27">
        <v>8047</v>
      </c>
      <c r="H27">
        <v>10223</v>
      </c>
      <c r="J27">
        <v>32019</v>
      </c>
      <c r="M27" s="1" t="s">
        <v>3</v>
      </c>
      <c r="N27">
        <f>D28</f>
        <v>18346</v>
      </c>
      <c r="O27">
        <f>E28</f>
        <v>17096</v>
      </c>
      <c r="P27">
        <f>F28</f>
        <v>20256</v>
      </c>
      <c r="Q27">
        <f>G28</f>
        <v>28043</v>
      </c>
      <c r="R27">
        <f>H28</f>
        <v>30407</v>
      </c>
      <c r="S27">
        <f>X47/1000</f>
        <v>42827.461</v>
      </c>
    </row>
    <row r="28" spans="2:19" ht="12">
      <c r="B28" t="s">
        <v>101</v>
      </c>
      <c r="C28" s="1" t="s">
        <v>3</v>
      </c>
      <c r="D28">
        <v>18346</v>
      </c>
      <c r="E28">
        <v>17096</v>
      </c>
      <c r="F28">
        <v>20256</v>
      </c>
      <c r="G28">
        <v>28043</v>
      </c>
      <c r="H28">
        <v>30407</v>
      </c>
      <c r="J28">
        <v>114148</v>
      </c>
      <c r="M28" t="s">
        <v>122</v>
      </c>
      <c r="N28">
        <f>D30+D31+D32+D33</f>
        <v>7208</v>
      </c>
      <c r="O28">
        <f>E30+E31+E32+E33</f>
        <v>11703</v>
      </c>
      <c r="P28">
        <f>F30+F31+F32+F33</f>
        <v>14214</v>
      </c>
      <c r="Q28">
        <f>G30+G31+G32+G33</f>
        <v>15508</v>
      </c>
      <c r="R28">
        <f>H30+H31+H32+H33</f>
        <v>17944</v>
      </c>
      <c r="S28">
        <f>(X40+X39+X38+X42)/1000</f>
        <v>18700.284439999996</v>
      </c>
    </row>
    <row r="29" spans="2:19" ht="12">
      <c r="B29" t="s">
        <v>102</v>
      </c>
      <c r="C29" s="1" t="s">
        <v>15</v>
      </c>
      <c r="D29">
        <v>2</v>
      </c>
      <c r="E29">
        <v>0</v>
      </c>
      <c r="F29">
        <v>29</v>
      </c>
      <c r="G29">
        <v>84</v>
      </c>
      <c r="H29">
        <v>110</v>
      </c>
      <c r="J29">
        <v>225</v>
      </c>
      <c r="M29" t="s">
        <v>124</v>
      </c>
      <c r="N29">
        <f>D34</f>
        <v>16</v>
      </c>
      <c r="O29">
        <f>E34</f>
        <v>0</v>
      </c>
      <c r="P29">
        <f>F34</f>
        <v>0</v>
      </c>
      <c r="Q29">
        <f>G34</f>
        <v>11</v>
      </c>
      <c r="R29">
        <f>H34</f>
        <v>26</v>
      </c>
      <c r="S29">
        <f>X44/1000</f>
        <v>22.925</v>
      </c>
    </row>
    <row r="30" spans="2:20" ht="12">
      <c r="B30" t="s">
        <v>103</v>
      </c>
      <c r="C30" s="1" t="s">
        <v>4</v>
      </c>
      <c r="D30">
        <v>492</v>
      </c>
      <c r="E30">
        <v>263</v>
      </c>
      <c r="F30">
        <v>490</v>
      </c>
      <c r="G30">
        <v>468</v>
      </c>
      <c r="H30">
        <v>432</v>
      </c>
      <c r="J30">
        <v>2145</v>
      </c>
      <c r="M30" s="12" t="s">
        <v>123</v>
      </c>
      <c r="N30" s="12">
        <f>D35+D36</f>
        <v>2695</v>
      </c>
      <c r="O30" s="12">
        <f>E35+E36</f>
        <v>9428</v>
      </c>
      <c r="P30" s="12">
        <f>F35+F36</f>
        <v>4624</v>
      </c>
      <c r="Q30" s="12">
        <f>G35+G36</f>
        <v>7273</v>
      </c>
      <c r="R30" s="12">
        <f>H35+H36</f>
        <v>14282</v>
      </c>
      <c r="S30" s="114">
        <f>X46/1000</f>
        <v>7854.672</v>
      </c>
      <c r="T30" s="12"/>
    </row>
    <row r="31" spans="2:20" ht="12.75" thickBot="1">
      <c r="B31" t="s">
        <v>104</v>
      </c>
      <c r="C31" s="1" t="s">
        <v>5</v>
      </c>
      <c r="D31">
        <v>289</v>
      </c>
      <c r="E31">
        <v>208</v>
      </c>
      <c r="F31">
        <v>292</v>
      </c>
      <c r="G31">
        <v>356</v>
      </c>
      <c r="H31">
        <v>416</v>
      </c>
      <c r="J31">
        <v>1561</v>
      </c>
      <c r="M31" s="33" t="s">
        <v>125</v>
      </c>
      <c r="N31" s="33">
        <f>SUM(N26:N30)</f>
        <v>38613</v>
      </c>
      <c r="O31" s="33">
        <f>SUM(O26:O30)</f>
        <v>51904</v>
      </c>
      <c r="P31" s="33">
        <f>SUM(P26:P30)</f>
        <v>66452</v>
      </c>
      <c r="Q31" s="33">
        <f>SUM(Q26:Q30)</f>
        <v>81525</v>
      </c>
      <c r="R31" s="33">
        <f>SUM(R26:R30)</f>
        <v>101652</v>
      </c>
      <c r="S31" s="114">
        <f>SUM(S25:S30)</f>
        <v>123569.17144</v>
      </c>
      <c r="T31" s="12"/>
    </row>
    <row r="32" spans="2:20" ht="12">
      <c r="B32" t="s">
        <v>105</v>
      </c>
      <c r="C32" s="1" t="s">
        <v>6</v>
      </c>
      <c r="D32">
        <v>5649</v>
      </c>
      <c r="E32">
        <v>9927</v>
      </c>
      <c r="F32">
        <v>11565</v>
      </c>
      <c r="G32">
        <v>12745</v>
      </c>
      <c r="H32">
        <v>13711</v>
      </c>
      <c r="J32">
        <v>53597</v>
      </c>
      <c r="M32" s="40" t="s">
        <v>177</v>
      </c>
      <c r="N32" s="40">
        <f>1750+110</f>
        <v>1860</v>
      </c>
      <c r="O32" s="40">
        <f>1750+110</f>
        <v>1860</v>
      </c>
      <c r="P32" s="40">
        <f>1750+110</f>
        <v>1860</v>
      </c>
      <c r="Q32" s="40">
        <f>1750+110</f>
        <v>1860</v>
      </c>
      <c r="R32" s="40">
        <f>1750+110</f>
        <v>1860</v>
      </c>
      <c r="S32" s="98">
        <v>1860</v>
      </c>
      <c r="T32" s="98">
        <v>1955</v>
      </c>
    </row>
    <row r="33" spans="2:20" ht="12">
      <c r="B33" t="s">
        <v>109</v>
      </c>
      <c r="C33" s="1" t="s">
        <v>7</v>
      </c>
      <c r="D33">
        <v>778</v>
      </c>
      <c r="E33">
        <v>1305</v>
      </c>
      <c r="F33">
        <v>1867</v>
      </c>
      <c r="G33">
        <v>1939</v>
      </c>
      <c r="H33">
        <v>3385</v>
      </c>
      <c r="J33">
        <v>9274</v>
      </c>
      <c r="M33" s="40" t="s">
        <v>178</v>
      </c>
      <c r="N33" s="41">
        <f aca="true" t="shared" si="15" ref="N33:S33">N31/N32</f>
        <v>20.759677419354837</v>
      </c>
      <c r="O33" s="41">
        <f t="shared" si="15"/>
        <v>27.905376344086022</v>
      </c>
      <c r="P33" s="41">
        <f t="shared" si="15"/>
        <v>35.72688172043011</v>
      </c>
      <c r="Q33" s="41">
        <f t="shared" si="15"/>
        <v>43.83064516129032</v>
      </c>
      <c r="R33" s="41">
        <f t="shared" si="15"/>
        <v>54.651612903225804</v>
      </c>
      <c r="S33" s="41">
        <f t="shared" si="15"/>
        <v>66.43503840860215</v>
      </c>
      <c r="T33" s="41"/>
    </row>
    <row r="34" spans="2:19" ht="12">
      <c r="B34" t="s">
        <v>106</v>
      </c>
      <c r="C34" s="1" t="s">
        <v>8</v>
      </c>
      <c r="D34">
        <v>16</v>
      </c>
      <c r="E34">
        <v>0</v>
      </c>
      <c r="F34">
        <v>0</v>
      </c>
      <c r="G34">
        <v>11</v>
      </c>
      <c r="H34">
        <v>26</v>
      </c>
      <c r="J34">
        <v>53</v>
      </c>
      <c r="M34" s="40" t="s">
        <v>299</v>
      </c>
      <c r="N34" s="125">
        <f aca="true" t="shared" si="16" ref="N34:S34">N26/(N31-N30)</f>
        <v>0.2881006737568907</v>
      </c>
      <c r="O34" s="125">
        <f t="shared" si="16"/>
        <v>0.3219935963838403</v>
      </c>
      <c r="P34" s="125">
        <f t="shared" si="16"/>
        <v>0.44248560522740504</v>
      </c>
      <c r="Q34" s="125">
        <f t="shared" si="16"/>
        <v>0.41332220007541887</v>
      </c>
      <c r="R34" s="125">
        <f t="shared" si="16"/>
        <v>0.4462973560718782</v>
      </c>
      <c r="S34" s="125">
        <f t="shared" si="16"/>
        <v>0.45075447979658995</v>
      </c>
    </row>
    <row r="35" spans="2:24" ht="12">
      <c r="B35" t="s">
        <v>107</v>
      </c>
      <c r="C35" s="1" t="s">
        <v>9</v>
      </c>
      <c r="D35">
        <v>695</v>
      </c>
      <c r="E35">
        <v>1274</v>
      </c>
      <c r="F35">
        <v>1108</v>
      </c>
      <c r="G35">
        <v>2357</v>
      </c>
      <c r="H35">
        <v>10699</v>
      </c>
      <c r="J35">
        <v>16133</v>
      </c>
      <c r="L35" t="s">
        <v>290</v>
      </c>
      <c r="W35" s="13" t="s">
        <v>301</v>
      </c>
      <c r="X35">
        <v>41540368</v>
      </c>
    </row>
    <row r="36" spans="2:24" ht="12">
      <c r="B36" t="s">
        <v>108</v>
      </c>
      <c r="C36" s="1" t="s">
        <v>10</v>
      </c>
      <c r="D36">
        <v>2000</v>
      </c>
      <c r="E36">
        <v>8154</v>
      </c>
      <c r="F36">
        <v>3516</v>
      </c>
      <c r="G36">
        <v>4916</v>
      </c>
      <c r="H36">
        <v>3583</v>
      </c>
      <c r="J36">
        <v>22169</v>
      </c>
      <c r="S36">
        <v>2005</v>
      </c>
      <c r="T36">
        <v>2006</v>
      </c>
      <c r="W36" s="13" t="s">
        <v>302</v>
      </c>
      <c r="X36">
        <v>190476</v>
      </c>
    </row>
    <row r="37" spans="1:24" ht="12.75">
      <c r="A37" s="32" t="s">
        <v>114</v>
      </c>
      <c r="B37" s="32"/>
      <c r="C37" s="32"/>
      <c r="D37" s="32">
        <v>38613</v>
      </c>
      <c r="E37" s="32">
        <v>51904</v>
      </c>
      <c r="F37" s="32">
        <v>66452</v>
      </c>
      <c r="G37" s="32">
        <v>81525</v>
      </c>
      <c r="H37" s="32">
        <v>101652</v>
      </c>
      <c r="I37" s="32"/>
      <c r="J37" s="32">
        <v>340146</v>
      </c>
      <c r="M37" t="s">
        <v>121</v>
      </c>
      <c r="S37" s="97">
        <v>44089</v>
      </c>
      <c r="T37" s="98">
        <v>60028</v>
      </c>
      <c r="W37" s="13" t="s">
        <v>303</v>
      </c>
      <c r="X37">
        <v>10618461</v>
      </c>
    </row>
    <row r="38" spans="1:24" ht="12">
      <c r="A38" t="s">
        <v>14</v>
      </c>
      <c r="B38" t="s">
        <v>99</v>
      </c>
      <c r="C38" s="1" t="s">
        <v>1</v>
      </c>
      <c r="D38">
        <v>13736</v>
      </c>
      <c r="E38">
        <v>19331</v>
      </c>
      <c r="F38">
        <v>40295</v>
      </c>
      <c r="G38">
        <v>72049</v>
      </c>
      <c r="H38">
        <v>107732</v>
      </c>
      <c r="J38">
        <v>253143</v>
      </c>
      <c r="M38" s="1" t="s">
        <v>3</v>
      </c>
      <c r="W38" s="13" t="s">
        <v>304</v>
      </c>
      <c r="X38">
        <v>767261.44</v>
      </c>
    </row>
    <row r="39" spans="2:24" ht="12">
      <c r="B39" t="s">
        <v>100</v>
      </c>
      <c r="C39" s="1" t="s">
        <v>2</v>
      </c>
      <c r="D39">
        <v>5154</v>
      </c>
      <c r="E39">
        <v>7305</v>
      </c>
      <c r="F39">
        <v>14180</v>
      </c>
      <c r="G39">
        <v>24543</v>
      </c>
      <c r="H39">
        <v>35948</v>
      </c>
      <c r="J39">
        <v>87130</v>
      </c>
      <c r="M39" t="s">
        <v>122</v>
      </c>
      <c r="W39" s="13" t="s">
        <v>305</v>
      </c>
      <c r="X39">
        <v>218979</v>
      </c>
    </row>
    <row r="40" spans="2:24" ht="12">
      <c r="B40" t="s">
        <v>101</v>
      </c>
      <c r="C40" s="1" t="s">
        <v>3</v>
      </c>
      <c r="D40">
        <v>7421</v>
      </c>
      <c r="E40">
        <v>9127</v>
      </c>
      <c r="F40">
        <v>13057</v>
      </c>
      <c r="G40">
        <v>20838</v>
      </c>
      <c r="H40">
        <v>25020</v>
      </c>
      <c r="J40">
        <v>75463</v>
      </c>
      <c r="M40" t="s">
        <v>124</v>
      </c>
      <c r="W40" s="13" t="s">
        <v>306</v>
      </c>
      <c r="X40">
        <v>7969716</v>
      </c>
    </row>
    <row r="41" spans="2:24" ht="12">
      <c r="B41" t="s">
        <v>102</v>
      </c>
      <c r="C41" s="1" t="s">
        <v>15</v>
      </c>
      <c r="D41">
        <v>143</v>
      </c>
      <c r="E41">
        <v>124</v>
      </c>
      <c r="F41">
        <v>307</v>
      </c>
      <c r="G41">
        <v>504</v>
      </c>
      <c r="H41">
        <v>641</v>
      </c>
      <c r="J41">
        <v>1719</v>
      </c>
      <c r="M41" s="12" t="s">
        <v>123</v>
      </c>
      <c r="W41" s="13" t="s">
        <v>307</v>
      </c>
      <c r="X41">
        <v>126504476.44</v>
      </c>
    </row>
    <row r="42" spans="2:24" ht="12.75" thickBot="1">
      <c r="B42" t="s">
        <v>103</v>
      </c>
      <c r="C42" s="1" t="s">
        <v>4</v>
      </c>
      <c r="D42">
        <v>214</v>
      </c>
      <c r="E42">
        <v>158</v>
      </c>
      <c r="F42">
        <v>306</v>
      </c>
      <c r="G42">
        <v>398</v>
      </c>
      <c r="H42">
        <v>537</v>
      </c>
      <c r="J42">
        <v>1613</v>
      </c>
      <c r="M42" s="33" t="s">
        <v>125</v>
      </c>
      <c r="W42" s="13" t="s">
        <v>308</v>
      </c>
      <c r="X42">
        <v>9744328</v>
      </c>
    </row>
    <row r="43" spans="2:24" ht="12">
      <c r="B43" t="s">
        <v>104</v>
      </c>
      <c r="C43" s="1" t="s">
        <v>5</v>
      </c>
      <c r="D43">
        <v>337</v>
      </c>
      <c r="E43">
        <v>321</v>
      </c>
      <c r="F43">
        <v>811</v>
      </c>
      <c r="G43">
        <v>1391</v>
      </c>
      <c r="H43">
        <v>2408</v>
      </c>
      <c r="J43">
        <v>5268</v>
      </c>
      <c r="M43" s="40" t="s">
        <v>177</v>
      </c>
      <c r="S43" s="97">
        <v>1750</v>
      </c>
      <c r="T43" s="98">
        <v>1845</v>
      </c>
      <c r="W43" s="13" t="s">
        <v>309</v>
      </c>
      <c r="X43">
        <v>4447993</v>
      </c>
    </row>
    <row r="44" spans="2:24" ht="12">
      <c r="B44" t="s">
        <v>105</v>
      </c>
      <c r="C44" s="1" t="s">
        <v>6</v>
      </c>
      <c r="D44">
        <v>4673</v>
      </c>
      <c r="E44">
        <v>7346</v>
      </c>
      <c r="F44">
        <v>9784</v>
      </c>
      <c r="G44">
        <v>12452</v>
      </c>
      <c r="H44">
        <v>15340</v>
      </c>
      <c r="J44">
        <v>49595</v>
      </c>
      <c r="M44" s="40" t="s">
        <v>178</v>
      </c>
      <c r="W44" s="13" t="s">
        <v>310</v>
      </c>
      <c r="X44">
        <v>22925</v>
      </c>
    </row>
    <row r="45" spans="2:24" ht="12">
      <c r="B45" t="s">
        <v>109</v>
      </c>
      <c r="C45" s="1" t="s">
        <v>7</v>
      </c>
      <c r="D45">
        <v>1203</v>
      </c>
      <c r="E45">
        <v>1418</v>
      </c>
      <c r="F45">
        <v>4409</v>
      </c>
      <c r="G45">
        <v>6939</v>
      </c>
      <c r="H45">
        <v>7973</v>
      </c>
      <c r="J45">
        <v>21942</v>
      </c>
      <c r="S45">
        <v>2005</v>
      </c>
      <c r="T45">
        <v>2006</v>
      </c>
      <c r="W45" s="13" t="s">
        <v>311</v>
      </c>
      <c r="X45">
        <v>301836</v>
      </c>
    </row>
    <row r="46" spans="2:24" ht="12">
      <c r="B46" t="s">
        <v>106</v>
      </c>
      <c r="C46" s="1" t="s">
        <v>8</v>
      </c>
      <c r="D46">
        <v>381</v>
      </c>
      <c r="E46">
        <v>324</v>
      </c>
      <c r="F46">
        <v>391</v>
      </c>
      <c r="G46">
        <v>553</v>
      </c>
      <c r="H46">
        <v>830</v>
      </c>
      <c r="J46">
        <v>2479</v>
      </c>
      <c r="L46" t="s">
        <v>291</v>
      </c>
      <c r="M46" t="s">
        <v>121</v>
      </c>
      <c r="S46" s="97">
        <v>8070</v>
      </c>
      <c r="T46" s="98">
        <v>9360</v>
      </c>
      <c r="W46" s="13" t="s">
        <v>312</v>
      </c>
      <c r="X46">
        <v>7854672</v>
      </c>
    </row>
    <row r="47" spans="2:24" ht="12">
      <c r="B47" t="s">
        <v>107</v>
      </c>
      <c r="C47" s="1" t="s">
        <v>9</v>
      </c>
      <c r="D47">
        <v>505</v>
      </c>
      <c r="E47">
        <v>1565</v>
      </c>
      <c r="F47">
        <v>6319</v>
      </c>
      <c r="G47">
        <v>2754</v>
      </c>
      <c r="H47">
        <v>17547</v>
      </c>
      <c r="J47">
        <v>28690</v>
      </c>
      <c r="M47" s="1" t="s">
        <v>3</v>
      </c>
      <c r="W47" s="13" t="s">
        <v>313</v>
      </c>
      <c r="X47">
        <v>42827461</v>
      </c>
    </row>
    <row r="48" spans="2:13" ht="12">
      <c r="B48" t="s">
        <v>108</v>
      </c>
      <c r="C48" s="1" t="s">
        <v>10</v>
      </c>
      <c r="D48">
        <v>1634</v>
      </c>
      <c r="E48">
        <v>3628</v>
      </c>
      <c r="F48">
        <v>4180</v>
      </c>
      <c r="G48">
        <v>7954</v>
      </c>
      <c r="H48">
        <v>12743</v>
      </c>
      <c r="J48">
        <v>30139</v>
      </c>
      <c r="M48" t="s">
        <v>122</v>
      </c>
    </row>
    <row r="49" spans="1:13" ht="12.75">
      <c r="A49" s="32" t="s">
        <v>115</v>
      </c>
      <c r="B49" s="32"/>
      <c r="C49" s="32"/>
      <c r="D49" s="32">
        <v>35401</v>
      </c>
      <c r="E49" s="32">
        <v>50647</v>
      </c>
      <c r="F49" s="32">
        <v>94039</v>
      </c>
      <c r="G49" s="32">
        <v>150375</v>
      </c>
      <c r="H49" s="32">
        <v>226719</v>
      </c>
      <c r="I49" s="32"/>
      <c r="J49" s="32">
        <v>557181</v>
      </c>
      <c r="M49" t="s">
        <v>124</v>
      </c>
    </row>
    <row r="50" spans="1:13" ht="12">
      <c r="A50" t="s">
        <v>11</v>
      </c>
      <c r="B50" t="s">
        <v>99</v>
      </c>
      <c r="C50" s="1" t="s">
        <v>1</v>
      </c>
      <c r="D50">
        <v>6132</v>
      </c>
      <c r="E50">
        <v>9443</v>
      </c>
      <c r="F50">
        <v>17366</v>
      </c>
      <c r="G50">
        <v>20706</v>
      </c>
      <c r="H50">
        <v>27196</v>
      </c>
      <c r="J50">
        <v>80843</v>
      </c>
      <c r="M50" s="12" t="s">
        <v>123</v>
      </c>
    </row>
    <row r="51" spans="2:13" ht="12.75" thickBot="1">
      <c r="B51" t="s">
        <v>100</v>
      </c>
      <c r="C51" s="1" t="s">
        <v>2</v>
      </c>
      <c r="D51">
        <v>2388</v>
      </c>
      <c r="E51">
        <v>3392</v>
      </c>
      <c r="F51">
        <v>6054</v>
      </c>
      <c r="G51">
        <v>7156</v>
      </c>
      <c r="H51">
        <v>9403</v>
      </c>
      <c r="J51">
        <v>28393</v>
      </c>
      <c r="M51" s="33" t="s">
        <v>125</v>
      </c>
    </row>
    <row r="52" spans="2:20" ht="12">
      <c r="B52" t="s">
        <v>101</v>
      </c>
      <c r="C52" s="1" t="s">
        <v>3</v>
      </c>
      <c r="D52">
        <v>789</v>
      </c>
      <c r="E52">
        <v>927</v>
      </c>
      <c r="F52">
        <v>883</v>
      </c>
      <c r="G52">
        <v>1590</v>
      </c>
      <c r="H52">
        <v>1697</v>
      </c>
      <c r="J52">
        <v>5886</v>
      </c>
      <c r="M52" s="40" t="s">
        <v>177</v>
      </c>
      <c r="S52" s="97">
        <v>110</v>
      </c>
      <c r="T52" s="98">
        <v>110</v>
      </c>
    </row>
    <row r="53" spans="2:13" ht="12.75" thickBot="1">
      <c r="B53" t="s">
        <v>102</v>
      </c>
      <c r="C53" s="1" t="s">
        <v>15</v>
      </c>
      <c r="D53">
        <v>33</v>
      </c>
      <c r="E53">
        <v>30</v>
      </c>
      <c r="F53">
        <v>22</v>
      </c>
      <c r="G53">
        <v>51</v>
      </c>
      <c r="H53">
        <v>60</v>
      </c>
      <c r="J53">
        <v>196</v>
      </c>
      <c r="M53" s="40" t="s">
        <v>178</v>
      </c>
    </row>
    <row r="54" spans="2:19" ht="15.75" thickBot="1">
      <c r="B54" t="s">
        <v>103</v>
      </c>
      <c r="C54" s="1" t="s">
        <v>4</v>
      </c>
      <c r="D54">
        <v>405</v>
      </c>
      <c r="E54">
        <v>419</v>
      </c>
      <c r="F54">
        <v>439</v>
      </c>
      <c r="G54">
        <v>530</v>
      </c>
      <c r="H54">
        <v>15</v>
      </c>
      <c r="J54">
        <v>1808</v>
      </c>
      <c r="M54" s="104"/>
      <c r="Q54" s="105">
        <v>2003</v>
      </c>
      <c r="R54" s="105">
        <v>2004</v>
      </c>
      <c r="S54" s="105">
        <v>2005</v>
      </c>
    </row>
    <row r="55" spans="2:22" ht="15">
      <c r="B55" t="s">
        <v>104</v>
      </c>
      <c r="C55" s="1" t="s">
        <v>5</v>
      </c>
      <c r="D55">
        <v>73</v>
      </c>
      <c r="E55">
        <v>87</v>
      </c>
      <c r="F55">
        <v>81</v>
      </c>
      <c r="G55">
        <v>110</v>
      </c>
      <c r="H55">
        <v>163</v>
      </c>
      <c r="J55">
        <v>514</v>
      </c>
      <c r="M55" s="106" t="s">
        <v>21</v>
      </c>
      <c r="Q55" s="107">
        <v>17</v>
      </c>
      <c r="R55" s="107">
        <v>16</v>
      </c>
      <c r="S55" s="107">
        <v>13</v>
      </c>
      <c r="V55">
        <f>730*365</f>
        <v>266450</v>
      </c>
    </row>
    <row r="56" spans="2:19" ht="15.75" thickBot="1">
      <c r="B56" t="s">
        <v>105</v>
      </c>
      <c r="C56" s="1" t="s">
        <v>6</v>
      </c>
      <c r="D56">
        <v>328</v>
      </c>
      <c r="E56">
        <v>556</v>
      </c>
      <c r="F56">
        <v>827</v>
      </c>
      <c r="G56">
        <v>1448</v>
      </c>
      <c r="H56">
        <v>1647</v>
      </c>
      <c r="J56">
        <v>4806</v>
      </c>
      <c r="M56" s="108" t="s">
        <v>293</v>
      </c>
      <c r="Q56" s="109"/>
      <c r="R56" s="109"/>
      <c r="S56" s="109"/>
    </row>
    <row r="57" spans="2:19" ht="15.75" thickBot="1">
      <c r="B57" t="s">
        <v>109</v>
      </c>
      <c r="C57" s="1" t="s">
        <v>7</v>
      </c>
      <c r="D57">
        <v>160</v>
      </c>
      <c r="E57">
        <v>274</v>
      </c>
      <c r="F57">
        <v>319</v>
      </c>
      <c r="G57">
        <v>1009</v>
      </c>
      <c r="H57">
        <v>1301</v>
      </c>
      <c r="J57">
        <v>3063</v>
      </c>
      <c r="M57" s="108" t="s">
        <v>294</v>
      </c>
      <c r="Q57" s="100">
        <v>9</v>
      </c>
      <c r="R57" s="100">
        <v>8</v>
      </c>
      <c r="S57" s="100">
        <v>5</v>
      </c>
    </row>
    <row r="58" spans="2:19" ht="15.75" thickBot="1">
      <c r="B58" t="s">
        <v>106</v>
      </c>
      <c r="C58" s="1" t="s">
        <v>8</v>
      </c>
      <c r="D58">
        <v>2624</v>
      </c>
      <c r="E58">
        <v>2588</v>
      </c>
      <c r="F58">
        <v>3284</v>
      </c>
      <c r="G58">
        <v>5020</v>
      </c>
      <c r="H58">
        <v>6519</v>
      </c>
      <c r="J58">
        <v>20035</v>
      </c>
      <c r="M58" s="108" t="s">
        <v>295</v>
      </c>
      <c r="Q58" s="100">
        <v>8</v>
      </c>
      <c r="R58" s="100">
        <v>8</v>
      </c>
      <c r="S58" s="100">
        <v>8</v>
      </c>
    </row>
    <row r="59" spans="2:19" ht="15.75" thickBot="1">
      <c r="B59" t="s">
        <v>107</v>
      </c>
      <c r="C59" s="1" t="s">
        <v>9</v>
      </c>
      <c r="D59">
        <v>938</v>
      </c>
      <c r="E59">
        <v>46</v>
      </c>
      <c r="F59">
        <v>221</v>
      </c>
      <c r="G59">
        <v>531</v>
      </c>
      <c r="H59">
        <v>318</v>
      </c>
      <c r="J59">
        <v>2054</v>
      </c>
      <c r="M59" s="108" t="s">
        <v>296</v>
      </c>
      <c r="Q59" s="100">
        <v>1059</v>
      </c>
      <c r="R59" s="100">
        <v>958</v>
      </c>
      <c r="S59" s="100">
        <v>952</v>
      </c>
    </row>
    <row r="60" spans="2:19" ht="15.75" thickBot="1">
      <c r="B60" t="s">
        <v>108</v>
      </c>
      <c r="C60" s="1" t="s">
        <v>10</v>
      </c>
      <c r="D60">
        <v>161</v>
      </c>
      <c r="E60">
        <v>2050</v>
      </c>
      <c r="F60">
        <v>455</v>
      </c>
      <c r="G60">
        <v>789</v>
      </c>
      <c r="H60">
        <v>158</v>
      </c>
      <c r="J60">
        <v>3613</v>
      </c>
      <c r="M60" s="108" t="s">
        <v>239</v>
      </c>
      <c r="Q60" s="100">
        <v>4</v>
      </c>
      <c r="R60" s="100">
        <v>4</v>
      </c>
      <c r="S60" s="100">
        <v>4</v>
      </c>
    </row>
    <row r="61" spans="1:23" ht="40.5" thickBot="1">
      <c r="A61" s="32" t="s">
        <v>116</v>
      </c>
      <c r="B61" s="32"/>
      <c r="C61" s="32"/>
      <c r="D61" s="32">
        <v>14031</v>
      </c>
      <c r="E61" s="32">
        <v>19812</v>
      </c>
      <c r="F61" s="32">
        <v>29951</v>
      </c>
      <c r="G61" s="32">
        <v>38940</v>
      </c>
      <c r="H61" s="32">
        <v>48477</v>
      </c>
      <c r="I61" s="32"/>
      <c r="J61" s="32">
        <v>151211</v>
      </c>
      <c r="M61" s="108" t="s">
        <v>297</v>
      </c>
      <c r="Q61" s="100">
        <v>612</v>
      </c>
      <c r="R61" s="100">
        <v>511</v>
      </c>
      <c r="S61" s="100">
        <v>529</v>
      </c>
      <c r="U61" s="127"/>
      <c r="V61" s="149" t="s">
        <v>88</v>
      </c>
      <c r="W61" s="149" t="s">
        <v>87</v>
      </c>
    </row>
    <row r="62" spans="1:23" ht="15">
      <c r="A62" t="s">
        <v>13</v>
      </c>
      <c r="B62" t="s">
        <v>99</v>
      </c>
      <c r="C62" s="1" t="s">
        <v>1</v>
      </c>
      <c r="D62">
        <v>0</v>
      </c>
      <c r="E62">
        <v>0</v>
      </c>
      <c r="F62">
        <v>0</v>
      </c>
      <c r="G62">
        <v>0</v>
      </c>
      <c r="H62">
        <v>0</v>
      </c>
      <c r="J62">
        <v>0</v>
      </c>
      <c r="M62" s="106" t="s">
        <v>241</v>
      </c>
      <c r="Q62" s="107">
        <v>5</v>
      </c>
      <c r="R62" s="107">
        <v>5</v>
      </c>
      <c r="S62" s="107">
        <v>5</v>
      </c>
      <c r="U62" s="115" t="s">
        <v>121</v>
      </c>
      <c r="V62" s="148">
        <f>AA74/$AA$80</f>
        <v>68.02902151009047</v>
      </c>
      <c r="W62" s="148">
        <f>S2/$S$8</f>
        <v>82.21518115546218</v>
      </c>
    </row>
    <row r="63" spans="2:23" ht="15.75" thickBot="1">
      <c r="B63" t="s">
        <v>100</v>
      </c>
      <c r="C63" s="1" t="s">
        <v>2</v>
      </c>
      <c r="D63">
        <v>0</v>
      </c>
      <c r="E63">
        <v>0</v>
      </c>
      <c r="F63">
        <v>0</v>
      </c>
      <c r="G63">
        <v>0</v>
      </c>
      <c r="H63">
        <v>0</v>
      </c>
      <c r="J63">
        <v>0</v>
      </c>
      <c r="M63" s="108" t="s">
        <v>293</v>
      </c>
      <c r="Q63" s="109"/>
      <c r="R63" s="109"/>
      <c r="S63" s="109"/>
      <c r="U63" s="137" t="s">
        <v>3</v>
      </c>
      <c r="V63" s="148">
        <f>AA75/$AA$80</f>
        <v>27.42468251217815</v>
      </c>
      <c r="W63" s="148">
        <f>S3/$S$8</f>
        <v>38.63733255252101</v>
      </c>
    </row>
    <row r="64" spans="2:23" ht="15.75" thickBot="1">
      <c r="B64" t="s">
        <v>101</v>
      </c>
      <c r="C64" s="1" t="s">
        <v>3</v>
      </c>
      <c r="D64">
        <v>0</v>
      </c>
      <c r="E64">
        <v>0</v>
      </c>
      <c r="F64">
        <v>0</v>
      </c>
      <c r="G64">
        <v>0</v>
      </c>
      <c r="H64">
        <v>0</v>
      </c>
      <c r="J64">
        <v>0</v>
      </c>
      <c r="M64" s="108" t="s">
        <v>294</v>
      </c>
      <c r="Q64" s="100">
        <v>2</v>
      </c>
      <c r="R64" s="100">
        <v>2</v>
      </c>
      <c r="S64" s="100">
        <v>2</v>
      </c>
      <c r="U64" s="115" t="s">
        <v>122</v>
      </c>
      <c r="V64" s="148">
        <f>AA76/$AA$80</f>
        <v>13.147599415448852</v>
      </c>
      <c r="W64" s="148">
        <f>S4/$S$8</f>
        <v>27.42723993697479</v>
      </c>
    </row>
    <row r="65" spans="2:23" ht="15.75" thickBot="1">
      <c r="B65" t="s">
        <v>102</v>
      </c>
      <c r="C65" s="1" t="s">
        <v>15</v>
      </c>
      <c r="D65">
        <v>0</v>
      </c>
      <c r="E65">
        <v>0</v>
      </c>
      <c r="F65">
        <v>0</v>
      </c>
      <c r="G65">
        <v>0</v>
      </c>
      <c r="H65">
        <v>0</v>
      </c>
      <c r="J65">
        <v>0</v>
      </c>
      <c r="M65" s="108" t="s">
        <v>295</v>
      </c>
      <c r="Q65" s="100">
        <v>3</v>
      </c>
      <c r="R65" s="100">
        <v>3</v>
      </c>
      <c r="S65" s="100">
        <v>3</v>
      </c>
      <c r="U65" s="115" t="s">
        <v>123</v>
      </c>
      <c r="V65" s="148">
        <f>W65</f>
        <v>9.713892300420168</v>
      </c>
      <c r="W65" s="148">
        <f>S6/$S$8</f>
        <v>9.713892300420168</v>
      </c>
    </row>
    <row r="66" spans="2:23" ht="15.75" thickBot="1">
      <c r="B66" t="s">
        <v>103</v>
      </c>
      <c r="C66" s="1" t="s">
        <v>4</v>
      </c>
      <c r="D66">
        <v>0</v>
      </c>
      <c r="E66">
        <v>0</v>
      </c>
      <c r="F66">
        <v>0</v>
      </c>
      <c r="G66">
        <v>0</v>
      </c>
      <c r="H66">
        <v>0</v>
      </c>
      <c r="J66">
        <v>0</v>
      </c>
      <c r="M66" s="108" t="s">
        <v>297</v>
      </c>
      <c r="Q66" s="100">
        <v>484</v>
      </c>
      <c r="R66" s="100">
        <v>465</v>
      </c>
      <c r="S66" s="100">
        <v>426</v>
      </c>
      <c r="U66" s="115" t="s">
        <v>125</v>
      </c>
      <c r="V66" s="148">
        <f>AA79/$AA$80</f>
        <v>118.31519573813765</v>
      </c>
      <c r="W66" s="148">
        <f>S7/$S$8</f>
        <v>157.99364594537815</v>
      </c>
    </row>
    <row r="67" spans="2:19" ht="15.75" thickBot="1">
      <c r="B67" t="s">
        <v>104</v>
      </c>
      <c r="C67" s="1" t="s">
        <v>5</v>
      </c>
      <c r="D67">
        <v>0</v>
      </c>
      <c r="E67">
        <v>0</v>
      </c>
      <c r="F67">
        <v>0</v>
      </c>
      <c r="G67">
        <v>0</v>
      </c>
      <c r="H67">
        <v>0</v>
      </c>
      <c r="J67">
        <v>0</v>
      </c>
      <c r="M67" s="108" t="s">
        <v>240</v>
      </c>
      <c r="Q67" s="100">
        <v>10</v>
      </c>
      <c r="R67" s="100">
        <v>10</v>
      </c>
      <c r="S67" s="100">
        <v>9</v>
      </c>
    </row>
    <row r="68" spans="2:19" ht="15.75" thickBot="1">
      <c r="B68" t="s">
        <v>105</v>
      </c>
      <c r="C68" s="1" t="s">
        <v>6</v>
      </c>
      <c r="D68">
        <v>0</v>
      </c>
      <c r="E68">
        <v>0</v>
      </c>
      <c r="F68">
        <v>0</v>
      </c>
      <c r="H68">
        <v>0</v>
      </c>
      <c r="J68">
        <v>0</v>
      </c>
      <c r="M68" s="108" t="s">
        <v>297</v>
      </c>
      <c r="Q68" s="100">
        <v>1028</v>
      </c>
      <c r="R68" s="100">
        <v>961</v>
      </c>
      <c r="S68" s="100">
        <v>904</v>
      </c>
    </row>
    <row r="69" spans="2:19" ht="12.75">
      <c r="B69" t="s">
        <v>109</v>
      </c>
      <c r="C69" s="1" t="s">
        <v>7</v>
      </c>
      <c r="D69">
        <v>15</v>
      </c>
      <c r="E69">
        <v>20</v>
      </c>
      <c r="F69">
        <v>7</v>
      </c>
      <c r="G69">
        <v>20</v>
      </c>
      <c r="H69">
        <v>15</v>
      </c>
      <c r="J69">
        <v>77</v>
      </c>
      <c r="M69" s="110" t="s">
        <v>298</v>
      </c>
      <c r="N69" s="95"/>
      <c r="O69" s="95"/>
      <c r="P69" s="95"/>
      <c r="Q69">
        <f>Q61+Q66+Q68</f>
        <v>2124</v>
      </c>
      <c r="R69">
        <f>R61+R66+R68</f>
        <v>1937</v>
      </c>
      <c r="S69">
        <f>S61+S66+S68</f>
        <v>1859</v>
      </c>
    </row>
    <row r="70" spans="2:16" ht="12.75">
      <c r="B70" t="s">
        <v>106</v>
      </c>
      <c r="C70" s="1" t="s">
        <v>8</v>
      </c>
      <c r="D70">
        <v>0</v>
      </c>
      <c r="E70">
        <v>0</v>
      </c>
      <c r="F70">
        <v>0</v>
      </c>
      <c r="G70">
        <v>0</v>
      </c>
      <c r="H70">
        <v>0</v>
      </c>
      <c r="J70">
        <v>0</v>
      </c>
      <c r="M70" s="102"/>
      <c r="N70" s="95"/>
      <c r="O70" s="95"/>
      <c r="P70" s="95"/>
    </row>
    <row r="71" spans="2:16" ht="15">
      <c r="B71" t="s">
        <v>107</v>
      </c>
      <c r="C71" s="1" t="s">
        <v>9</v>
      </c>
      <c r="D71">
        <v>0</v>
      </c>
      <c r="E71">
        <v>0</v>
      </c>
      <c r="F71">
        <v>0</v>
      </c>
      <c r="G71">
        <v>0</v>
      </c>
      <c r="H71">
        <v>0</v>
      </c>
      <c r="J71">
        <v>0</v>
      </c>
      <c r="M71" s="103"/>
      <c r="N71" s="95"/>
      <c r="O71" s="95"/>
      <c r="P71" s="95"/>
    </row>
    <row r="72" spans="2:19" ht="12.75">
      <c r="B72" t="s">
        <v>108</v>
      </c>
      <c r="C72" s="1" t="s">
        <v>10</v>
      </c>
      <c r="D72">
        <v>0</v>
      </c>
      <c r="E72">
        <v>0</v>
      </c>
      <c r="F72">
        <v>0</v>
      </c>
      <c r="G72">
        <v>0</v>
      </c>
      <c r="H72">
        <v>0</v>
      </c>
      <c r="J72">
        <v>0</v>
      </c>
      <c r="M72" s="134"/>
      <c r="N72" s="134"/>
      <c r="O72" s="134"/>
      <c r="P72" s="134"/>
      <c r="Q72" s="134"/>
      <c r="R72" s="134"/>
      <c r="S72" s="134"/>
    </row>
    <row r="73" spans="1:29" ht="12.75">
      <c r="A73" s="32" t="s">
        <v>117</v>
      </c>
      <c r="B73" s="32"/>
      <c r="C73" s="32"/>
      <c r="D73" s="32">
        <v>15</v>
      </c>
      <c r="E73" s="32">
        <v>20</v>
      </c>
      <c r="F73" s="32">
        <v>7</v>
      </c>
      <c r="G73" s="32">
        <v>20</v>
      </c>
      <c r="H73" s="32">
        <v>15</v>
      </c>
      <c r="I73" s="32"/>
      <c r="J73" s="32">
        <v>77</v>
      </c>
      <c r="M73" s="115"/>
      <c r="N73" s="115">
        <v>2000</v>
      </c>
      <c r="O73" s="115">
        <v>2001</v>
      </c>
      <c r="P73" s="115">
        <v>2002</v>
      </c>
      <c r="Q73" s="115">
        <v>2003</v>
      </c>
      <c r="R73" s="115">
        <v>2004</v>
      </c>
      <c r="S73" s="115">
        <v>2005</v>
      </c>
      <c r="U73" s="115"/>
      <c r="V73" s="115">
        <f aca="true" t="shared" si="17" ref="V73:AA82">N73</f>
        <v>2000</v>
      </c>
      <c r="W73" s="115">
        <f t="shared" si="17"/>
        <v>2001</v>
      </c>
      <c r="X73" s="115">
        <f t="shared" si="17"/>
        <v>2002</v>
      </c>
      <c r="Y73" s="115">
        <f t="shared" si="17"/>
        <v>2003</v>
      </c>
      <c r="Z73" s="115">
        <f t="shared" si="17"/>
        <v>2004</v>
      </c>
      <c r="AA73" s="115">
        <f t="shared" si="17"/>
        <v>2005</v>
      </c>
      <c r="AC73">
        <f>U73</f>
        <v>0</v>
      </c>
    </row>
    <row r="74" spans="1:27" ht="12.75">
      <c r="A74" t="s">
        <v>0</v>
      </c>
      <c r="B74" t="s">
        <v>99</v>
      </c>
      <c r="C74" s="1" t="s">
        <v>1</v>
      </c>
      <c r="D74" s="97">
        <v>19142</v>
      </c>
      <c r="E74" s="97">
        <v>24581</v>
      </c>
      <c r="F74" s="97">
        <v>48012</v>
      </c>
      <c r="G74" s="97">
        <v>49117</v>
      </c>
      <c r="H74" s="97">
        <v>62807</v>
      </c>
      <c r="I74" s="97">
        <f>'[1]школы-интернаты'!$C$2/1000+'[1]школы-интернаты'!$C$3/1000</f>
        <v>77773.37991</v>
      </c>
      <c r="J74" s="97">
        <v>203659</v>
      </c>
      <c r="L74" t="s">
        <v>0</v>
      </c>
      <c r="M74" s="115" t="s">
        <v>121</v>
      </c>
      <c r="N74" s="136">
        <f aca="true" t="shared" si="18" ref="N74:S74">D74+D75+D77</f>
        <v>25929</v>
      </c>
      <c r="O74" s="136">
        <f t="shared" si="18"/>
        <v>33262</v>
      </c>
      <c r="P74" s="136">
        <f t="shared" si="18"/>
        <v>65062</v>
      </c>
      <c r="Q74" s="136">
        <f t="shared" si="18"/>
        <v>66538</v>
      </c>
      <c r="R74" s="136">
        <f t="shared" si="18"/>
        <v>85017</v>
      </c>
      <c r="S74" s="136">
        <f t="shared" si="18"/>
        <v>97757.70391000001</v>
      </c>
      <c r="T74" s="145">
        <f>S74/N74</f>
        <v>3.7702072548112158</v>
      </c>
      <c r="U74" s="115" t="str">
        <f aca="true" t="shared" si="19" ref="U74:U82">M74</f>
        <v>Оплата труда с начислениями</v>
      </c>
      <c r="V74" s="136">
        <f t="shared" si="17"/>
        <v>25929</v>
      </c>
      <c r="W74" s="136">
        <f t="shared" si="17"/>
        <v>33262</v>
      </c>
      <c r="X74" s="136">
        <f t="shared" si="17"/>
        <v>65062</v>
      </c>
      <c r="Y74" s="136">
        <f t="shared" si="17"/>
        <v>66538</v>
      </c>
      <c r="Z74" s="136">
        <f t="shared" si="17"/>
        <v>85017</v>
      </c>
      <c r="AA74" s="136">
        <f t="shared" si="17"/>
        <v>97757.70391000001</v>
      </c>
    </row>
    <row r="75" spans="2:28" ht="12.75">
      <c r="B75" t="s">
        <v>100</v>
      </c>
      <c r="C75" s="1" t="s">
        <v>2</v>
      </c>
      <c r="D75" s="97">
        <v>6787</v>
      </c>
      <c r="E75" s="97">
        <v>8645</v>
      </c>
      <c r="F75" s="97">
        <v>16917</v>
      </c>
      <c r="G75" s="97">
        <v>17324</v>
      </c>
      <c r="H75" s="97">
        <v>22124</v>
      </c>
      <c r="I75" s="97">
        <f>'[1]школы-интернаты'!$C$4/1000</f>
        <v>19984.324</v>
      </c>
      <c r="J75" s="97">
        <v>71797</v>
      </c>
      <c r="M75" s="137" t="s">
        <v>3</v>
      </c>
      <c r="N75" s="136">
        <f aca="true" t="shared" si="20" ref="N75:S75">D76</f>
        <v>15967</v>
      </c>
      <c r="O75" s="136">
        <f t="shared" si="20"/>
        <v>19116</v>
      </c>
      <c r="P75" s="136">
        <f t="shared" si="20"/>
        <v>23482.5</v>
      </c>
      <c r="Q75" s="136">
        <f t="shared" si="20"/>
        <v>27849</v>
      </c>
      <c r="R75" s="136">
        <f t="shared" si="20"/>
        <v>30162</v>
      </c>
      <c r="S75" s="136">
        <f t="shared" si="20"/>
        <v>39409.26877</v>
      </c>
      <c r="T75" s="145">
        <f>S75/N75</f>
        <v>2.4681698985407405</v>
      </c>
      <c r="U75" s="137" t="str">
        <f t="shared" si="19"/>
        <v>Приобретение предметов снабжения и расходных материалов</v>
      </c>
      <c r="V75" s="136">
        <f t="shared" si="17"/>
        <v>15967</v>
      </c>
      <c r="W75" s="136">
        <f t="shared" si="17"/>
        <v>19116</v>
      </c>
      <c r="X75" s="136">
        <f t="shared" si="17"/>
        <v>23482.5</v>
      </c>
      <c r="Y75" s="136">
        <f t="shared" si="17"/>
        <v>27849</v>
      </c>
      <c r="Z75" s="136">
        <f t="shared" si="17"/>
        <v>30162</v>
      </c>
      <c r="AA75" s="136">
        <f t="shared" si="17"/>
        <v>39409.26877</v>
      </c>
      <c r="AB75" s="145">
        <f>AA75/AA80</f>
        <v>27.42468251217815</v>
      </c>
    </row>
    <row r="76" spans="2:27" ht="12.75">
      <c r="B76" t="s">
        <v>101</v>
      </c>
      <c r="C76" s="1" t="s">
        <v>3</v>
      </c>
      <c r="D76" s="97">
        <v>15967</v>
      </c>
      <c r="E76" s="97">
        <v>19116</v>
      </c>
      <c r="F76" s="97">
        <f>(E76+G76)/2</f>
        <v>23482.5</v>
      </c>
      <c r="G76" s="97">
        <v>27849</v>
      </c>
      <c r="H76" s="97">
        <v>30162</v>
      </c>
      <c r="I76" s="97">
        <f>'[1]школы-интернаты'!$C$14/1000</f>
        <v>39409.26877</v>
      </c>
      <c r="J76" s="97">
        <v>116612</v>
      </c>
      <c r="K76">
        <v>34270</v>
      </c>
      <c r="M76" s="115" t="s">
        <v>122</v>
      </c>
      <c r="N76" s="136">
        <f aca="true" t="shared" si="21" ref="N76:S76">D78+D79+D80+D81</f>
        <v>9291</v>
      </c>
      <c r="O76" s="136">
        <f t="shared" si="21"/>
        <v>14535</v>
      </c>
      <c r="P76" s="136">
        <f t="shared" si="21"/>
        <v>17714</v>
      </c>
      <c r="Q76" s="136">
        <f t="shared" si="21"/>
        <v>18096</v>
      </c>
      <c r="R76" s="136">
        <f t="shared" si="21"/>
        <v>20719</v>
      </c>
      <c r="S76" s="136">
        <f t="shared" si="21"/>
        <v>18893.10036</v>
      </c>
      <c r="T76" s="145">
        <f>S76/N76</f>
        <v>2.0334840555376172</v>
      </c>
      <c r="U76" s="115" t="str">
        <f t="shared" si="19"/>
        <v>Коммунальные услуги, транспорт, связь, пр.</v>
      </c>
      <c r="V76" s="136">
        <f t="shared" si="17"/>
        <v>9291</v>
      </c>
      <c r="W76" s="136">
        <f t="shared" si="17"/>
        <v>14535</v>
      </c>
      <c r="X76" s="136">
        <f t="shared" si="17"/>
        <v>17714</v>
      </c>
      <c r="Y76" s="136">
        <f t="shared" si="17"/>
        <v>18096</v>
      </c>
      <c r="Z76" s="136">
        <f t="shared" si="17"/>
        <v>20719</v>
      </c>
      <c r="AA76" s="136">
        <f t="shared" si="17"/>
        <v>18893.10036</v>
      </c>
    </row>
    <row r="77" spans="2:27" ht="12.75">
      <c r="B77" t="s">
        <v>102</v>
      </c>
      <c r="C77" s="1" t="s">
        <v>15</v>
      </c>
      <c r="D77" s="97">
        <v>0</v>
      </c>
      <c r="E77" s="97">
        <v>36</v>
      </c>
      <c r="F77" s="97">
        <v>133</v>
      </c>
      <c r="G77" s="97">
        <v>97</v>
      </c>
      <c r="H77" s="97">
        <v>86</v>
      </c>
      <c r="I77" s="97"/>
      <c r="J77" s="97">
        <v>352</v>
      </c>
      <c r="M77" s="115" t="s">
        <v>124</v>
      </c>
      <c r="N77" s="136">
        <f aca="true" t="shared" si="22" ref="N77:S77">D82</f>
        <v>1201</v>
      </c>
      <c r="O77" s="136">
        <f t="shared" si="22"/>
        <v>1079</v>
      </c>
      <c r="P77" s="136">
        <f t="shared" si="22"/>
        <v>902</v>
      </c>
      <c r="Q77" s="136">
        <f t="shared" si="22"/>
        <v>468</v>
      </c>
      <c r="R77" s="136">
        <f t="shared" si="22"/>
        <v>843</v>
      </c>
      <c r="S77" s="136">
        <f t="shared" si="22"/>
        <v>2359.08</v>
      </c>
      <c r="T77" s="145">
        <f>S77/N77</f>
        <v>1.964263114071607</v>
      </c>
      <c r="U77" s="115" t="str">
        <f t="shared" si="19"/>
        <v>Пособия</v>
      </c>
      <c r="V77" s="136">
        <f t="shared" si="17"/>
        <v>1201</v>
      </c>
      <c r="W77" s="136">
        <f t="shared" si="17"/>
        <v>1079</v>
      </c>
      <c r="X77" s="136">
        <f t="shared" si="17"/>
        <v>902</v>
      </c>
      <c r="Y77" s="136">
        <f t="shared" si="17"/>
        <v>468</v>
      </c>
      <c r="Z77" s="136">
        <f t="shared" si="17"/>
        <v>843</v>
      </c>
      <c r="AA77" s="136">
        <f t="shared" si="17"/>
        <v>2359.08</v>
      </c>
    </row>
    <row r="78" spans="2:27" ht="13.5" thickBot="1">
      <c r="B78" t="s">
        <v>103</v>
      </c>
      <c r="C78" s="1" t="s">
        <v>4</v>
      </c>
      <c r="D78" s="97">
        <v>41</v>
      </c>
      <c r="E78" s="97">
        <v>122</v>
      </c>
      <c r="F78" s="97">
        <v>307</v>
      </c>
      <c r="G78" s="97">
        <v>150</v>
      </c>
      <c r="H78" s="97">
        <v>186</v>
      </c>
      <c r="I78" s="97">
        <f>'[1]школы-интернаты'!$C$6/1000</f>
        <v>220.742</v>
      </c>
      <c r="J78" s="97">
        <v>806</v>
      </c>
      <c r="M78" s="141" t="s">
        <v>123</v>
      </c>
      <c r="N78" s="142">
        <f aca="true" t="shared" si="23" ref="N78:S78">D83+D84</f>
        <v>3532</v>
      </c>
      <c r="O78" s="142">
        <f t="shared" si="23"/>
        <v>5527</v>
      </c>
      <c r="P78" s="142">
        <f t="shared" si="23"/>
        <v>18437</v>
      </c>
      <c r="Q78" s="142">
        <f t="shared" si="23"/>
        <v>8272</v>
      </c>
      <c r="R78" s="142">
        <f t="shared" si="23"/>
        <v>50907</v>
      </c>
      <c r="S78" s="142">
        <f t="shared" si="23"/>
        <v>98934.71884</v>
      </c>
      <c r="T78" s="145">
        <f>S78/N78</f>
        <v>28.010962298980747</v>
      </c>
      <c r="U78" s="141" t="str">
        <f t="shared" si="19"/>
        <v>Капрасходы</v>
      </c>
      <c r="V78" s="142">
        <f t="shared" si="17"/>
        <v>3532</v>
      </c>
      <c r="W78" s="142">
        <f t="shared" si="17"/>
        <v>5527</v>
      </c>
      <c r="X78" s="142">
        <f t="shared" si="17"/>
        <v>18437</v>
      </c>
      <c r="Y78" s="142">
        <f t="shared" si="17"/>
        <v>8272</v>
      </c>
      <c r="Z78" s="142">
        <f>U6*Z80</f>
        <v>6189.73851203501</v>
      </c>
      <c r="AA78" s="142">
        <f>W65*AA80</f>
        <v>13958.863235703782</v>
      </c>
    </row>
    <row r="79" spans="2:27" ht="13.5" thickBot="1">
      <c r="B79" t="s">
        <v>104</v>
      </c>
      <c r="C79" s="1" t="s">
        <v>5</v>
      </c>
      <c r="D79" s="97">
        <v>149</v>
      </c>
      <c r="E79" s="97">
        <v>228</v>
      </c>
      <c r="F79" s="97">
        <v>259</v>
      </c>
      <c r="G79" s="97">
        <v>305</v>
      </c>
      <c r="H79" s="97">
        <v>357</v>
      </c>
      <c r="I79" s="97">
        <f>'[1]школы-интернаты'!$C$5/1000</f>
        <v>743.7861899999999</v>
      </c>
      <c r="J79" s="97">
        <v>1298</v>
      </c>
      <c r="M79" s="143" t="s">
        <v>125</v>
      </c>
      <c r="N79" s="136">
        <f aca="true" t="shared" si="24" ref="N79:S79">SUM(N74:N78)-N77</f>
        <v>54719</v>
      </c>
      <c r="O79" s="136">
        <f t="shared" si="24"/>
        <v>72440</v>
      </c>
      <c r="P79" s="136">
        <f t="shared" si="24"/>
        <v>124695.5</v>
      </c>
      <c r="Q79" s="136">
        <f t="shared" si="24"/>
        <v>120755</v>
      </c>
      <c r="R79" s="136">
        <f t="shared" si="24"/>
        <v>186805</v>
      </c>
      <c r="S79" s="136">
        <f t="shared" si="24"/>
        <v>254994.79188</v>
      </c>
      <c r="U79" s="143" t="str">
        <f t="shared" si="19"/>
        <v>Всего</v>
      </c>
      <c r="V79" s="144">
        <f>SUM(V73:V78)-V77</f>
        <v>56719</v>
      </c>
      <c r="W79" s="144">
        <f>SUM(W73:W78)-W77</f>
        <v>74441</v>
      </c>
      <c r="X79" s="144">
        <f>SUM(X73:X78)-X77</f>
        <v>126697.5</v>
      </c>
      <c r="Y79" s="144">
        <f>SUM(Y73:Y78)-Y77</f>
        <v>122758</v>
      </c>
      <c r="Z79" s="144">
        <f>SUM(Z73:Z78)-Z77</f>
        <v>144091.73851203502</v>
      </c>
      <c r="AA79" s="144">
        <f>SUM(AA74:AA78)-AA77</f>
        <v>170018.9362757038</v>
      </c>
    </row>
    <row r="80" spans="2:27" ht="12.75">
      <c r="B80" t="s">
        <v>105</v>
      </c>
      <c r="C80" s="1" t="s">
        <v>6</v>
      </c>
      <c r="D80" s="97">
        <v>8074</v>
      </c>
      <c r="E80" s="97">
        <v>12341</v>
      </c>
      <c r="F80" s="97">
        <v>14728</v>
      </c>
      <c r="G80" s="97">
        <v>14248</v>
      </c>
      <c r="H80" s="97">
        <v>15862</v>
      </c>
      <c r="I80" s="97">
        <f>('[1]школы-интернаты'!$C$7)/1000</f>
        <v>14209.782630000002</v>
      </c>
      <c r="J80" s="97">
        <v>65253</v>
      </c>
      <c r="M80" s="139" t="s">
        <v>177</v>
      </c>
      <c r="N80" s="140" t="s">
        <v>316</v>
      </c>
      <c r="O80" s="140" t="s">
        <v>316</v>
      </c>
      <c r="P80" s="140" t="s">
        <v>316</v>
      </c>
      <c r="Q80" s="140">
        <v>1593</v>
      </c>
      <c r="R80" s="140">
        <v>1463</v>
      </c>
      <c r="S80" s="136">
        <v>1437</v>
      </c>
      <c r="T80" s="95"/>
      <c r="U80" s="139" t="str">
        <f t="shared" si="19"/>
        <v>чел.</v>
      </c>
      <c r="V80" s="140" t="s">
        <v>316</v>
      </c>
      <c r="W80" s="140" t="s">
        <v>316</v>
      </c>
      <c r="X80" s="140" t="s">
        <v>316</v>
      </c>
      <c r="Y80" s="140">
        <v>1593</v>
      </c>
      <c r="Z80" s="140">
        <v>1463</v>
      </c>
      <c r="AA80" s="140">
        <v>1437</v>
      </c>
    </row>
    <row r="81" spans="2:27" ht="12.75">
      <c r="B81" t="s">
        <v>109</v>
      </c>
      <c r="C81" s="1" t="s">
        <v>7</v>
      </c>
      <c r="D81" s="97">
        <v>1027</v>
      </c>
      <c r="E81" s="97">
        <v>1844</v>
      </c>
      <c r="F81" s="97">
        <v>2420</v>
      </c>
      <c r="G81" s="97">
        <v>3393</v>
      </c>
      <c r="H81" s="97">
        <v>4314</v>
      </c>
      <c r="I81" s="97">
        <f>('[1]школы-интернаты'!$C$8+'[1]школы-интернаты'!$C$10+'[1]школы-интернаты'!$C$12)/1000</f>
        <v>3718.78954</v>
      </c>
      <c r="J81" s="97">
        <v>12998</v>
      </c>
      <c r="M81" s="115" t="s">
        <v>315</v>
      </c>
      <c r="N81" s="136"/>
      <c r="O81" s="136"/>
      <c r="P81" s="136"/>
      <c r="Q81" s="136">
        <f>Q79/Q80</f>
        <v>75.80351537978656</v>
      </c>
      <c r="R81" s="136">
        <f>R79/R80</f>
        <v>127.68626110731374</v>
      </c>
      <c r="S81" s="136">
        <f>S79/S80</f>
        <v>177.44940283924845</v>
      </c>
      <c r="T81" s="50"/>
      <c r="U81" s="115" t="str">
        <f t="shared" si="19"/>
        <v>тыс.руб/чел в год</v>
      </c>
      <c r="V81" s="136"/>
      <c r="W81" s="136"/>
      <c r="X81" s="136"/>
      <c r="Y81" s="136">
        <f>Y79/Y80</f>
        <v>77.06089139987445</v>
      </c>
      <c r="Z81" s="136">
        <f>Z79/Z80</f>
        <v>98.49059365142517</v>
      </c>
      <c r="AA81" s="147">
        <f>AA79/AA80</f>
        <v>118.31519573813765</v>
      </c>
    </row>
    <row r="82" spans="2:27" ht="12.75">
      <c r="B82" t="s">
        <v>106</v>
      </c>
      <c r="C82" s="1" t="s">
        <v>8</v>
      </c>
      <c r="D82" s="97">
        <v>1201</v>
      </c>
      <c r="E82" s="97">
        <v>1079</v>
      </c>
      <c r="F82" s="97">
        <v>902</v>
      </c>
      <c r="G82" s="97">
        <v>468</v>
      </c>
      <c r="H82" s="97">
        <v>843</v>
      </c>
      <c r="I82" s="97">
        <f>'[1]школы-интернаты'!$C$11/1000</f>
        <v>2359.08</v>
      </c>
      <c r="J82" s="97">
        <v>4493</v>
      </c>
      <c r="M82" s="115" t="s">
        <v>300</v>
      </c>
      <c r="N82" s="138">
        <f aca="true" t="shared" si="25" ref="N82:S82">N74/(N79-N78)</f>
        <v>0.5065543985777639</v>
      </c>
      <c r="O82" s="138">
        <f t="shared" si="25"/>
        <v>0.49709324047643955</v>
      </c>
      <c r="P82" s="138">
        <f t="shared" si="25"/>
        <v>0.6122992513540093</v>
      </c>
      <c r="Q82" s="138">
        <f t="shared" si="25"/>
        <v>0.5915382768951752</v>
      </c>
      <c r="R82" s="138">
        <f t="shared" si="25"/>
        <v>0.625594195646735</v>
      </c>
      <c r="S82" s="138">
        <f t="shared" si="25"/>
        <v>0.6264107276493687</v>
      </c>
      <c r="T82" s="12"/>
      <c r="U82" s="115" t="str">
        <f t="shared" si="19"/>
        <v>отн. зарплаты к всего расходов</v>
      </c>
      <c r="V82" s="138">
        <f t="shared" si="17"/>
        <v>0.5065543985777639</v>
      </c>
      <c r="W82" s="138">
        <f t="shared" si="17"/>
        <v>0.49709324047643955</v>
      </c>
      <c r="X82" s="138">
        <f t="shared" si="17"/>
        <v>0.6122992513540093</v>
      </c>
      <c r="Y82" s="138">
        <f t="shared" si="17"/>
        <v>0.5915382768951752</v>
      </c>
      <c r="Z82" s="138">
        <f>Z74/Z79</f>
        <v>0.5900199475551411</v>
      </c>
      <c r="AA82" s="138">
        <f>AA74/AA79</f>
        <v>0.5749812700361534</v>
      </c>
    </row>
    <row r="83" spans="2:20" ht="12.75">
      <c r="B83" t="s">
        <v>107</v>
      </c>
      <c r="C83" s="1" t="s">
        <v>9</v>
      </c>
      <c r="D83" s="97">
        <v>344</v>
      </c>
      <c r="E83" s="97">
        <v>1173</v>
      </c>
      <c r="F83" s="97">
        <v>1016</v>
      </c>
      <c r="G83" s="97">
        <v>1728</v>
      </c>
      <c r="H83" s="97">
        <v>433</v>
      </c>
      <c r="I83" s="97"/>
      <c r="J83" s="97">
        <v>4694</v>
      </c>
      <c r="O83" s="135"/>
      <c r="P83" s="135"/>
      <c r="Q83" s="135"/>
      <c r="R83" s="135"/>
      <c r="S83" s="135"/>
      <c r="T83" s="96"/>
    </row>
    <row r="84" spans="2:19" ht="12">
      <c r="B84" t="s">
        <v>108</v>
      </c>
      <c r="C84" s="1" t="s">
        <v>292</v>
      </c>
      <c r="D84" s="97">
        <v>3188</v>
      </c>
      <c r="E84" s="97">
        <v>4354</v>
      </c>
      <c r="F84" s="97">
        <v>17421</v>
      </c>
      <c r="G84" s="97">
        <v>6544</v>
      </c>
      <c r="H84" s="97">
        <v>50474</v>
      </c>
      <c r="I84" s="97">
        <f>'[1]школы-интернаты'!$C$13/1000+'[1]школы-интернаты'!$C$9/1000</f>
        <v>98934.71884</v>
      </c>
      <c r="J84" s="97">
        <v>81981</v>
      </c>
      <c r="S84" s="49"/>
    </row>
    <row r="85" spans="1:19" ht="13.5" thickBot="1">
      <c r="A85" s="32" t="s">
        <v>118</v>
      </c>
      <c r="B85" s="32"/>
      <c r="C85" s="32"/>
      <c r="D85" s="97">
        <v>55920</v>
      </c>
      <c r="E85" s="97">
        <v>73519</v>
      </c>
      <c r="F85" s="97">
        <v>125633</v>
      </c>
      <c r="G85" s="97">
        <v>121223</v>
      </c>
      <c r="H85" s="97">
        <v>187648</v>
      </c>
      <c r="I85" s="97">
        <f>SUM(I74:I84)</f>
        <v>257353.87188</v>
      </c>
      <c r="J85" s="97">
        <v>563943</v>
      </c>
      <c r="L85" t="s">
        <v>237</v>
      </c>
      <c r="M85" t="s">
        <v>125</v>
      </c>
      <c r="N85" s="48">
        <f>N79+N7</f>
        <v>98557</v>
      </c>
      <c r="O85" s="48">
        <f>O79+O7</f>
        <v>127320</v>
      </c>
      <c r="P85" s="48">
        <f>P79+P7</f>
        <v>216225.5</v>
      </c>
      <c r="Q85" s="48">
        <f>Q79+Q7</f>
        <v>226253</v>
      </c>
      <c r="R85" s="48">
        <f>R79+R7</f>
        <v>315030</v>
      </c>
      <c r="S85" s="50"/>
    </row>
    <row r="86" spans="1:19" ht="12">
      <c r="A86" t="s">
        <v>111</v>
      </c>
      <c r="D86">
        <v>193536</v>
      </c>
      <c r="E86">
        <v>258568</v>
      </c>
      <c r="F86">
        <v>422155</v>
      </c>
      <c r="G86">
        <v>517642</v>
      </c>
      <c r="H86">
        <v>718154</v>
      </c>
      <c r="I86" s="97">
        <f>SUM(I74:I85)</f>
        <v>514707.74376</v>
      </c>
      <c r="J86">
        <v>2110055</v>
      </c>
      <c r="M86" s="40" t="s">
        <v>177</v>
      </c>
      <c r="O86" s="40"/>
      <c r="P86" s="49">
        <f>Sheet1!B9</f>
        <v>3781</v>
      </c>
      <c r="Q86" s="49">
        <f>Sheet1!C9</f>
        <v>3600</v>
      </c>
      <c r="R86" s="49">
        <f>Sheet1!D9</f>
        <v>3312</v>
      </c>
      <c r="S86" s="50"/>
    </row>
    <row r="87" spans="13:18" ht="12">
      <c r="M87" s="40" t="s">
        <v>238</v>
      </c>
      <c r="O87" s="40"/>
      <c r="P87" s="50">
        <f>P85/P86</f>
        <v>57.1873842898704</v>
      </c>
      <c r="Q87" s="50">
        <f>Q85/Q86</f>
        <v>62.848055555555554</v>
      </c>
      <c r="R87" s="50">
        <f>R85/R86</f>
        <v>95.1177536231884</v>
      </c>
    </row>
    <row r="88" spans="13:18" ht="12">
      <c r="M88" s="40"/>
      <c r="O88" s="40"/>
      <c r="P88" s="50"/>
      <c r="Q88" s="50"/>
      <c r="R88" s="50"/>
    </row>
    <row r="89" spans="14:18" ht="12">
      <c r="N89">
        <v>2000</v>
      </c>
      <c r="O89">
        <v>2001</v>
      </c>
      <c r="P89">
        <v>2002</v>
      </c>
      <c r="Q89">
        <v>2003</v>
      </c>
      <c r="R89">
        <v>2004</v>
      </c>
    </row>
    <row r="90" spans="13:18" ht="12">
      <c r="M90" t="s">
        <v>16</v>
      </c>
      <c r="N90">
        <v>4932</v>
      </c>
      <c r="O90">
        <v>7132</v>
      </c>
      <c r="P90">
        <v>13776</v>
      </c>
      <c r="Q90">
        <v>19482</v>
      </c>
      <c r="R90">
        <v>24566</v>
      </c>
    </row>
    <row r="91" spans="13:18" ht="12">
      <c r="M91" t="s">
        <v>21</v>
      </c>
      <c r="N91">
        <v>44624</v>
      </c>
      <c r="O91">
        <v>55534</v>
      </c>
      <c r="P91">
        <v>92297</v>
      </c>
      <c r="Q91">
        <v>106077</v>
      </c>
      <c r="R91">
        <v>129077</v>
      </c>
    </row>
    <row r="92" spans="13:18" ht="12">
      <c r="M92" t="s">
        <v>0</v>
      </c>
      <c r="N92">
        <v>55920</v>
      </c>
      <c r="O92">
        <v>73519</v>
      </c>
      <c r="P92">
        <v>125633</v>
      </c>
      <c r="Q92">
        <v>121223</v>
      </c>
      <c r="R92">
        <v>187648</v>
      </c>
    </row>
    <row r="93" spans="13:18" ht="12">
      <c r="M93" t="s">
        <v>126</v>
      </c>
      <c r="N93">
        <v>38613</v>
      </c>
      <c r="O93">
        <v>51904</v>
      </c>
      <c r="P93">
        <v>66452</v>
      </c>
      <c r="Q93">
        <v>81525</v>
      </c>
      <c r="R93">
        <v>101652</v>
      </c>
    </row>
    <row r="94" spans="13:18" ht="12">
      <c r="M94" t="s">
        <v>90</v>
      </c>
      <c r="N94">
        <v>14031</v>
      </c>
      <c r="O94">
        <v>19812</v>
      </c>
      <c r="P94">
        <v>29951</v>
      </c>
      <c r="Q94">
        <v>38940</v>
      </c>
      <c r="R94">
        <v>48477</v>
      </c>
    </row>
    <row r="95" spans="13:18" ht="12">
      <c r="M95" t="s">
        <v>127</v>
      </c>
      <c r="N95">
        <v>35416</v>
      </c>
      <c r="O95">
        <v>50667</v>
      </c>
      <c r="P95">
        <v>94046</v>
      </c>
      <c r="Q95">
        <v>150395</v>
      </c>
      <c r="R95">
        <v>226734</v>
      </c>
    </row>
    <row r="97" spans="12:20" ht="12">
      <c r="L97" t="s">
        <v>287</v>
      </c>
      <c r="N97">
        <v>2000</v>
      </c>
      <c r="O97">
        <v>2001</v>
      </c>
      <c r="P97">
        <v>2002</v>
      </c>
      <c r="Q97">
        <v>2003</v>
      </c>
      <c r="R97">
        <v>2004</v>
      </c>
      <c r="S97">
        <v>2005</v>
      </c>
      <c r="T97">
        <v>2006</v>
      </c>
    </row>
    <row r="98" spans="12:20" ht="12">
      <c r="L98" t="s">
        <v>285</v>
      </c>
      <c r="Q98">
        <v>30</v>
      </c>
      <c r="R98">
        <v>42</v>
      </c>
      <c r="S98" s="97">
        <f>87+11</f>
        <v>98</v>
      </c>
      <c r="T98" s="97">
        <v>126</v>
      </c>
    </row>
    <row r="99" spans="12:20" ht="12">
      <c r="L99" t="s">
        <v>286</v>
      </c>
      <c r="S99" s="97">
        <f>92+10</f>
        <v>102</v>
      </c>
      <c r="T99" s="98">
        <v>150</v>
      </c>
    </row>
    <row r="100" spans="12:20" ht="12">
      <c r="L100" t="s">
        <v>288</v>
      </c>
      <c r="Q100">
        <v>77</v>
      </c>
      <c r="R100">
        <v>121</v>
      </c>
      <c r="S100" s="97">
        <f>154+11</f>
        <v>165</v>
      </c>
      <c r="T100" s="97">
        <v>264</v>
      </c>
    </row>
    <row r="101" spans="12:20" ht="12">
      <c r="L101" t="s">
        <v>289</v>
      </c>
      <c r="S101" s="97">
        <v>11097</v>
      </c>
      <c r="T101" s="97">
        <v>21092</v>
      </c>
    </row>
  </sheetData>
  <autoFilter ref="A1:J86"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D12" sqref="D12"/>
    </sheetView>
  </sheetViews>
  <sheetFormatPr defaultColWidth="9.140625" defaultRowHeight="12.75"/>
  <sheetData>
    <row r="1" spans="1:7" ht="12.75" thickBot="1">
      <c r="A1" s="64"/>
      <c r="B1" s="82">
        <v>2002</v>
      </c>
      <c r="C1" s="95">
        <v>2003</v>
      </c>
      <c r="D1" s="95">
        <v>2004</v>
      </c>
      <c r="E1" s="95"/>
      <c r="F1" s="95"/>
      <c r="G1" s="95"/>
    </row>
    <row r="2" spans="1:7" ht="32.25" thickBot="1">
      <c r="A2" s="70" t="s">
        <v>229</v>
      </c>
      <c r="B2" s="87">
        <v>105</v>
      </c>
      <c r="C2" s="46">
        <v>136</v>
      </c>
      <c r="D2" s="46">
        <v>140</v>
      </c>
      <c r="E2" s="95"/>
      <c r="F2" s="95"/>
      <c r="G2" s="95"/>
    </row>
    <row r="3" spans="1:7" ht="42.75" thickBot="1">
      <c r="A3" s="71" t="s">
        <v>230</v>
      </c>
      <c r="B3" s="88">
        <v>101</v>
      </c>
      <c r="C3" s="47">
        <v>147</v>
      </c>
      <c r="D3" s="47">
        <v>136</v>
      </c>
      <c r="E3" s="95"/>
      <c r="F3" s="95"/>
      <c r="G3" s="95"/>
    </row>
    <row r="4" spans="1:7" ht="12">
      <c r="A4" s="64"/>
      <c r="B4" s="82"/>
      <c r="C4" s="95"/>
      <c r="D4" s="95"/>
      <c r="E4" s="95"/>
      <c r="F4" s="95"/>
      <c r="G4" s="95"/>
    </row>
    <row r="5" spans="1:7" ht="12.75" thickBot="1">
      <c r="A5" s="64"/>
      <c r="B5" s="82">
        <v>2002</v>
      </c>
      <c r="C5" s="95">
        <v>2003</v>
      </c>
      <c r="D5" s="95">
        <v>2004</v>
      </c>
      <c r="E5" s="95"/>
      <c r="F5" s="95"/>
      <c r="G5" s="95"/>
    </row>
    <row r="6" spans="1:7" ht="42">
      <c r="A6" s="72" t="s">
        <v>231</v>
      </c>
      <c r="B6" s="93" t="s">
        <v>233</v>
      </c>
      <c r="C6" s="55" t="s">
        <v>234</v>
      </c>
      <c r="D6" s="55" t="s">
        <v>235</v>
      </c>
      <c r="E6" s="95"/>
      <c r="F6" s="95"/>
      <c r="G6" s="95"/>
    </row>
    <row r="7" spans="1:7" ht="32.25" thickBot="1">
      <c r="A7" s="71" t="s">
        <v>232</v>
      </c>
      <c r="B7" s="94"/>
      <c r="C7" s="56"/>
      <c r="D7" s="56"/>
      <c r="E7" s="95"/>
      <c r="F7" s="95"/>
      <c r="G7" s="95"/>
    </row>
    <row r="8" spans="1:7" ht="12">
      <c r="A8" s="64"/>
      <c r="B8" s="82">
        <v>2002</v>
      </c>
      <c r="C8" s="95">
        <v>2003</v>
      </c>
      <c r="D8" s="95">
        <v>2004</v>
      </c>
      <c r="E8" s="95"/>
      <c r="F8" s="95"/>
      <c r="G8" s="95"/>
    </row>
    <row r="9" spans="1:7" ht="42">
      <c r="A9" s="64" t="s">
        <v>236</v>
      </c>
      <c r="B9" s="89">
        <v>3781</v>
      </c>
      <c r="C9" s="51">
        <v>3600</v>
      </c>
      <c r="D9" s="51">
        <v>3312</v>
      </c>
      <c r="E9" s="95"/>
      <c r="F9" s="95"/>
      <c r="G9" s="95"/>
    </row>
    <row r="10" spans="1:7" ht="12">
      <c r="A10" s="64"/>
      <c r="B10" s="82"/>
      <c r="C10" s="95"/>
      <c r="D10" s="95"/>
      <c r="E10" s="95"/>
      <c r="F10" s="95"/>
      <c r="G10" s="95"/>
    </row>
    <row r="11" spans="1:7" ht="12">
      <c r="A11" s="64"/>
      <c r="B11" s="82"/>
      <c r="C11" s="95"/>
      <c r="D11" s="95"/>
      <c r="E11" s="95"/>
      <c r="F11" s="95"/>
      <c r="G11" s="95"/>
    </row>
    <row r="12" spans="1:7" ht="21">
      <c r="A12" s="64" t="s">
        <v>21</v>
      </c>
      <c r="B12" s="82">
        <v>1150</v>
      </c>
      <c r="C12" s="95">
        <v>1059</v>
      </c>
      <c r="D12" s="95">
        <v>958</v>
      </c>
      <c r="E12" s="95"/>
      <c r="F12" s="95"/>
      <c r="G12" s="95"/>
    </row>
    <row r="13" spans="1:7" ht="42">
      <c r="A13" s="64" t="s">
        <v>239</v>
      </c>
      <c r="B13" s="82">
        <v>735</v>
      </c>
      <c r="C13" s="95">
        <v>612</v>
      </c>
      <c r="D13" s="95">
        <v>511</v>
      </c>
      <c r="E13" s="95"/>
      <c r="F13" s="95"/>
      <c r="G13" s="95"/>
    </row>
    <row r="14" spans="1:7" ht="74.25">
      <c r="A14" s="64" t="s">
        <v>240</v>
      </c>
      <c r="B14" s="82">
        <v>1181</v>
      </c>
      <c r="C14" s="95">
        <v>1028</v>
      </c>
      <c r="D14" s="95">
        <v>961</v>
      </c>
      <c r="E14" s="95"/>
      <c r="F14" s="95"/>
      <c r="G14" s="95"/>
    </row>
    <row r="15" spans="1:7" ht="95.25">
      <c r="A15" s="64" t="s">
        <v>241</v>
      </c>
      <c r="B15" s="82">
        <v>427</v>
      </c>
      <c r="C15" s="95">
        <v>484</v>
      </c>
      <c r="D15" s="95">
        <v>465</v>
      </c>
      <c r="E15" s="95"/>
      <c r="F15" s="95"/>
      <c r="G15" s="95"/>
    </row>
    <row r="16" spans="1:7" ht="12.75" thickBot="1">
      <c r="A16" s="71"/>
      <c r="B16" s="82">
        <f>SUM(B13:B15)</f>
        <v>2343</v>
      </c>
      <c r="C16" s="95">
        <f>SUM(C13:C15)</f>
        <v>2124</v>
      </c>
      <c r="D16" s="95">
        <f>SUM(D13:D15)</f>
        <v>1937</v>
      </c>
      <c r="E16" s="95"/>
      <c r="F16" s="95"/>
      <c r="G16" s="95"/>
    </row>
    <row r="17" spans="1:7" ht="12">
      <c r="A17" s="64"/>
      <c r="B17" s="82"/>
      <c r="C17" s="95"/>
      <c r="D17" s="95"/>
      <c r="E17" s="95"/>
      <c r="F17" s="95"/>
      <c r="G17" s="95"/>
    </row>
    <row r="18" spans="1:7" ht="12.75" thickBot="1">
      <c r="A18" s="64"/>
      <c r="B18" s="82"/>
      <c r="C18" s="95"/>
      <c r="D18" s="95"/>
      <c r="E18" s="95"/>
      <c r="F18" s="95"/>
      <c r="G18" s="95"/>
    </row>
    <row r="19" spans="1:7" ht="21.75" thickBot="1">
      <c r="A19" s="74" t="s">
        <v>247</v>
      </c>
      <c r="B19" s="90">
        <v>2002</v>
      </c>
      <c r="C19" s="52">
        <v>2003</v>
      </c>
      <c r="D19" s="52">
        <v>2004</v>
      </c>
      <c r="E19" s="95"/>
      <c r="F19" s="95"/>
      <c r="G19" s="95"/>
    </row>
    <row r="20" spans="1:7" ht="42.75" thickBot="1">
      <c r="A20" s="75" t="s">
        <v>242</v>
      </c>
      <c r="B20" s="91">
        <v>1</v>
      </c>
      <c r="C20" s="53">
        <v>1</v>
      </c>
      <c r="D20" s="53">
        <v>1</v>
      </c>
      <c r="E20" s="95"/>
      <c r="F20" s="95"/>
      <c r="G20" s="95"/>
    </row>
    <row r="21" spans="1:7" ht="75" thickBot="1">
      <c r="A21" s="76" t="s">
        <v>243</v>
      </c>
      <c r="B21" s="91">
        <v>98</v>
      </c>
      <c r="C21" s="53">
        <v>98</v>
      </c>
      <c r="D21" s="53">
        <v>98</v>
      </c>
      <c r="E21" s="95"/>
      <c r="F21" s="95"/>
      <c r="G21" s="95"/>
    </row>
    <row r="22" spans="1:7" ht="21.75" thickBot="1">
      <c r="A22" s="76" t="s">
        <v>244</v>
      </c>
      <c r="B22" s="91">
        <v>110</v>
      </c>
      <c r="C22" s="53">
        <v>110</v>
      </c>
      <c r="D22" s="53">
        <v>110</v>
      </c>
      <c r="E22" s="95"/>
      <c r="F22" s="95"/>
      <c r="G22" s="95"/>
    </row>
    <row r="23" spans="1:7" ht="42.75" thickBot="1">
      <c r="A23" s="76" t="s">
        <v>245</v>
      </c>
      <c r="B23" s="91" t="s">
        <v>246</v>
      </c>
      <c r="C23" s="53" t="s">
        <v>246</v>
      </c>
      <c r="D23" s="53"/>
      <c r="E23" s="95"/>
      <c r="F23" s="95"/>
      <c r="G23" s="95"/>
    </row>
    <row r="24" spans="1:7" ht="12.75" thickBot="1">
      <c r="A24" s="77"/>
      <c r="B24" s="82"/>
      <c r="C24" s="95"/>
      <c r="D24" s="95"/>
      <c r="E24" s="95"/>
      <c r="F24" s="95"/>
      <c r="G24" s="95"/>
    </row>
    <row r="25" spans="1:7" ht="62.25">
      <c r="A25" s="78" t="s">
        <v>248</v>
      </c>
      <c r="B25" s="59" t="s">
        <v>249</v>
      </c>
      <c r="C25" s="60"/>
      <c r="D25" s="60"/>
      <c r="E25" s="60"/>
      <c r="F25" s="60"/>
      <c r="G25" s="61"/>
    </row>
    <row r="26" spans="1:7" ht="31.5" thickBot="1">
      <c r="A26" s="79"/>
      <c r="B26" s="62" t="s">
        <v>250</v>
      </c>
      <c r="C26" s="63"/>
      <c r="D26" s="63"/>
      <c r="E26" s="63"/>
      <c r="F26" s="63"/>
      <c r="G26" s="54"/>
    </row>
    <row r="27" spans="1:7" ht="78.75" thickBot="1">
      <c r="A27" s="79"/>
      <c r="B27" s="57" t="s">
        <v>125</v>
      </c>
      <c r="C27" s="58"/>
      <c r="D27" s="52"/>
      <c r="E27" s="57" t="s">
        <v>254</v>
      </c>
      <c r="F27" s="58"/>
      <c r="G27" s="52"/>
    </row>
    <row r="28" spans="1:7" ht="15.75" thickBot="1">
      <c r="A28" s="80"/>
      <c r="B28" s="92">
        <v>2002</v>
      </c>
      <c r="C28" s="54">
        <v>2003</v>
      </c>
      <c r="D28" s="54">
        <v>2004</v>
      </c>
      <c r="E28" s="54">
        <v>2002</v>
      </c>
      <c r="F28" s="54">
        <v>2003</v>
      </c>
      <c r="G28" s="54">
        <v>2004</v>
      </c>
    </row>
    <row r="29" spans="1:7" ht="53.25" thickBot="1">
      <c r="A29" s="71" t="s">
        <v>251</v>
      </c>
      <c r="B29" s="88">
        <v>1408</v>
      </c>
      <c r="C29" s="47">
        <v>1190</v>
      </c>
      <c r="D29" s="47">
        <v>1838</v>
      </c>
      <c r="E29" s="47">
        <v>1308</v>
      </c>
      <c r="F29" s="47">
        <v>847</v>
      </c>
      <c r="G29" s="47">
        <v>919</v>
      </c>
    </row>
    <row r="30" spans="1:7" ht="53.25" thickBot="1">
      <c r="A30" s="71" t="s">
        <v>252</v>
      </c>
      <c r="B30" s="88">
        <v>19153</v>
      </c>
      <c r="C30" s="47">
        <v>19111</v>
      </c>
      <c r="D30" s="47">
        <v>12029</v>
      </c>
      <c r="E30" s="47">
        <v>6890</v>
      </c>
      <c r="F30" s="47">
        <v>7074</v>
      </c>
      <c r="G30" s="47">
        <v>3749</v>
      </c>
    </row>
    <row r="31" spans="1:7" ht="64.5" thickBot="1">
      <c r="A31" s="71" t="s">
        <v>253</v>
      </c>
      <c r="B31" s="88">
        <v>1874</v>
      </c>
      <c r="C31" s="47">
        <v>2155</v>
      </c>
      <c r="D31" s="47">
        <v>2150</v>
      </c>
      <c r="E31" s="47">
        <v>1112</v>
      </c>
      <c r="F31" s="47">
        <v>1148</v>
      </c>
      <c r="G31" s="47">
        <v>1353</v>
      </c>
    </row>
    <row r="32" spans="1:7" ht="42.75" thickBot="1">
      <c r="A32" s="71" t="s">
        <v>255</v>
      </c>
      <c r="B32" s="88">
        <v>2110</v>
      </c>
      <c r="C32" s="47">
        <v>2047</v>
      </c>
      <c r="D32" s="47">
        <v>1774</v>
      </c>
      <c r="E32" s="47">
        <v>1243</v>
      </c>
      <c r="F32" s="47">
        <v>1164</v>
      </c>
      <c r="G32" s="47">
        <v>801</v>
      </c>
    </row>
    <row r="33" spans="1:7" ht="96" thickBot="1">
      <c r="A33" s="71" t="s">
        <v>256</v>
      </c>
      <c r="B33" s="88">
        <v>1262</v>
      </c>
      <c r="C33" s="47">
        <v>1407</v>
      </c>
      <c r="D33" s="47">
        <v>2134</v>
      </c>
      <c r="E33" s="47">
        <v>1163</v>
      </c>
      <c r="F33" s="47">
        <v>1260</v>
      </c>
      <c r="G33" s="47">
        <v>2021</v>
      </c>
    </row>
    <row r="34" spans="1:7" ht="85.5" thickBot="1">
      <c r="A34" s="71" t="s">
        <v>257</v>
      </c>
      <c r="B34" s="88" t="s">
        <v>246</v>
      </c>
      <c r="C34" s="47">
        <v>46609</v>
      </c>
      <c r="D34" s="47">
        <v>94949</v>
      </c>
      <c r="E34" s="47" t="s">
        <v>246</v>
      </c>
      <c r="F34" s="47">
        <v>9050</v>
      </c>
      <c r="G34" s="47">
        <v>21010</v>
      </c>
    </row>
    <row r="35" spans="1:7" ht="64.5" thickBot="1">
      <c r="A35" s="71" t="s">
        <v>258</v>
      </c>
      <c r="B35" s="88">
        <v>8376</v>
      </c>
      <c r="C35" s="47">
        <v>51179</v>
      </c>
      <c r="D35" s="47">
        <v>23414</v>
      </c>
      <c r="E35" s="47">
        <v>1817</v>
      </c>
      <c r="F35" s="47">
        <v>1616</v>
      </c>
      <c r="G35" s="47">
        <v>4684</v>
      </c>
    </row>
    <row r="36" spans="1:7" ht="64.5" thickBot="1">
      <c r="A36" s="71" t="s">
        <v>259</v>
      </c>
      <c r="B36" s="88">
        <v>2444</v>
      </c>
      <c r="C36" s="47">
        <v>1818</v>
      </c>
      <c r="D36" s="47">
        <v>2066</v>
      </c>
      <c r="E36" s="47">
        <v>2444</v>
      </c>
      <c r="F36" s="47">
        <v>1818</v>
      </c>
      <c r="G36" s="47">
        <v>2066</v>
      </c>
    </row>
    <row r="37" spans="1:7" ht="15.75" thickBot="1">
      <c r="A37" s="81" t="s">
        <v>260</v>
      </c>
      <c r="B37" s="92">
        <v>36627</v>
      </c>
      <c r="C37" s="54">
        <v>125516</v>
      </c>
      <c r="D37" s="54">
        <v>140354</v>
      </c>
      <c r="E37" s="54">
        <v>15977</v>
      </c>
      <c r="F37" s="54">
        <v>23977</v>
      </c>
      <c r="G37" s="54">
        <v>36603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A3" sqref="A3:IV17"/>
    </sheetView>
  </sheetViews>
  <sheetFormatPr defaultColWidth="9.140625" defaultRowHeight="12.75"/>
  <cols>
    <col min="1" max="1" width="3.28125" style="0" customWidth="1"/>
    <col min="2" max="2" width="43.7109375" style="64" customWidth="1"/>
    <col min="3" max="3" width="13.7109375" style="82" customWidth="1"/>
    <col min="4" max="4" width="13.8515625" style="0" customWidth="1"/>
    <col min="7" max="7" width="13.7109375" style="0" customWidth="1"/>
  </cols>
  <sheetData>
    <row r="1" ht="12">
      <c r="A1" t="s">
        <v>261</v>
      </c>
    </row>
    <row r="2" ht="12">
      <c r="A2" t="s">
        <v>164</v>
      </c>
    </row>
    <row r="3" spans="1:7" ht="66">
      <c r="A3" s="34" t="s">
        <v>128</v>
      </c>
      <c r="B3" s="65" t="s">
        <v>129</v>
      </c>
      <c r="C3" s="83" t="s">
        <v>130</v>
      </c>
      <c r="D3" s="35" t="s">
        <v>132</v>
      </c>
      <c r="E3" s="35" t="s">
        <v>133</v>
      </c>
      <c r="F3" s="39" t="s">
        <v>176</v>
      </c>
      <c r="G3" s="36" t="s">
        <v>131</v>
      </c>
    </row>
    <row r="4" spans="1:7" s="38" customFormat="1" ht="30.75" customHeight="1">
      <c r="A4" s="37">
        <v>1</v>
      </c>
      <c r="B4" s="66" t="s">
        <v>134</v>
      </c>
      <c r="C4" s="84" t="s">
        <v>162</v>
      </c>
      <c r="D4" s="37" t="s">
        <v>136</v>
      </c>
      <c r="E4" s="37">
        <v>166</v>
      </c>
      <c r="F4" s="38">
        <v>170</v>
      </c>
      <c r="G4" s="37" t="s">
        <v>135</v>
      </c>
    </row>
    <row r="5" spans="1:7" ht="20.25" customHeight="1">
      <c r="A5" s="37">
        <v>2</v>
      </c>
      <c r="B5" s="66" t="s">
        <v>137</v>
      </c>
      <c r="C5" s="84" t="s">
        <v>163</v>
      </c>
      <c r="D5" s="37" t="s">
        <v>139</v>
      </c>
      <c r="E5" s="37">
        <v>570</v>
      </c>
      <c r="F5" s="38">
        <v>610</v>
      </c>
      <c r="G5" s="37" t="s">
        <v>138</v>
      </c>
    </row>
    <row r="6" spans="1:7" ht="22.5" customHeight="1">
      <c r="A6" s="37">
        <v>3</v>
      </c>
      <c r="B6" s="66" t="s">
        <v>140</v>
      </c>
      <c r="C6" s="84" t="s">
        <v>165</v>
      </c>
      <c r="D6" s="37" t="s">
        <v>142</v>
      </c>
      <c r="E6" s="37">
        <v>678</v>
      </c>
      <c r="F6" s="38">
        <v>690</v>
      </c>
      <c r="G6" s="37" t="s">
        <v>141</v>
      </c>
    </row>
    <row r="7" spans="1:7" ht="21.75" customHeight="1">
      <c r="A7" s="37">
        <v>4</v>
      </c>
      <c r="B7" s="66" t="s">
        <v>265</v>
      </c>
      <c r="C7" s="84" t="s">
        <v>166</v>
      </c>
      <c r="D7" s="37" t="s">
        <v>144</v>
      </c>
      <c r="E7" s="37">
        <v>50</v>
      </c>
      <c r="F7" s="38">
        <v>50</v>
      </c>
      <c r="G7" s="37" t="s">
        <v>143</v>
      </c>
    </row>
    <row r="8" spans="1:7" ht="18" customHeight="1">
      <c r="A8" s="37">
        <v>5</v>
      </c>
      <c r="B8" s="66" t="s">
        <v>266</v>
      </c>
      <c r="C8" s="84" t="s">
        <v>167</v>
      </c>
      <c r="D8" s="37" t="s">
        <v>146</v>
      </c>
      <c r="E8" s="37">
        <v>25</v>
      </c>
      <c r="F8" s="38">
        <v>25</v>
      </c>
      <c r="G8" s="37" t="s">
        <v>145</v>
      </c>
    </row>
    <row r="9" spans="1:7" ht="16.5" customHeight="1">
      <c r="A9" s="37">
        <v>6</v>
      </c>
      <c r="B9" s="66" t="s">
        <v>267</v>
      </c>
      <c r="C9" s="84" t="s">
        <v>168</v>
      </c>
      <c r="D9" s="37" t="s">
        <v>148</v>
      </c>
      <c r="E9" s="37">
        <v>28</v>
      </c>
      <c r="F9" s="38">
        <v>30</v>
      </c>
      <c r="G9" s="37" t="s">
        <v>147</v>
      </c>
    </row>
    <row r="10" spans="1:7" ht="15" customHeight="1">
      <c r="A10" s="37">
        <v>7</v>
      </c>
      <c r="B10" s="66" t="s">
        <v>268</v>
      </c>
      <c r="C10" s="84" t="s">
        <v>169</v>
      </c>
      <c r="D10" s="37" t="s">
        <v>150</v>
      </c>
      <c r="E10" s="37">
        <v>20</v>
      </c>
      <c r="F10" s="38">
        <v>44</v>
      </c>
      <c r="G10" s="37" t="s">
        <v>149</v>
      </c>
    </row>
    <row r="11" spans="1:7" ht="18.75" customHeight="1">
      <c r="A11" s="37">
        <v>8</v>
      </c>
      <c r="B11" s="66" t="s">
        <v>269</v>
      </c>
      <c r="C11" s="84" t="s">
        <v>170</v>
      </c>
      <c r="D11" s="37" t="s">
        <v>148</v>
      </c>
      <c r="E11" s="37">
        <v>28</v>
      </c>
      <c r="F11" s="38">
        <v>30</v>
      </c>
      <c r="G11" s="37" t="s">
        <v>151</v>
      </c>
    </row>
    <row r="12" spans="1:7" ht="12.75" customHeight="1">
      <c r="A12" s="37">
        <v>9</v>
      </c>
      <c r="B12" s="66" t="s">
        <v>270</v>
      </c>
      <c r="C12" s="84" t="s">
        <v>171</v>
      </c>
      <c r="D12" s="37" t="s">
        <v>148</v>
      </c>
      <c r="E12" s="37">
        <v>28</v>
      </c>
      <c r="F12" s="38">
        <v>30</v>
      </c>
      <c r="G12" s="37" t="s">
        <v>152</v>
      </c>
    </row>
    <row r="13" spans="1:7" ht="15" customHeight="1">
      <c r="A13" s="37">
        <v>10</v>
      </c>
      <c r="B13" s="66" t="s">
        <v>271</v>
      </c>
      <c r="C13" s="84" t="s">
        <v>172</v>
      </c>
      <c r="D13" s="37" t="s">
        <v>154</v>
      </c>
      <c r="E13" s="37">
        <v>10</v>
      </c>
      <c r="F13" s="38">
        <v>10</v>
      </c>
      <c r="G13" s="37" t="s">
        <v>153</v>
      </c>
    </row>
    <row r="14" spans="1:7" ht="23.25" customHeight="1">
      <c r="A14" s="37">
        <v>11</v>
      </c>
      <c r="B14" s="66" t="s">
        <v>272</v>
      </c>
      <c r="C14" s="84" t="s">
        <v>173</v>
      </c>
      <c r="D14" s="37" t="s">
        <v>156</v>
      </c>
      <c r="E14" s="37">
        <v>32</v>
      </c>
      <c r="F14" s="38">
        <v>34</v>
      </c>
      <c r="G14" s="37" t="s">
        <v>155</v>
      </c>
    </row>
    <row r="15" spans="1:7" ht="15" customHeight="1">
      <c r="A15" s="37">
        <v>12</v>
      </c>
      <c r="B15" s="66" t="s">
        <v>273</v>
      </c>
      <c r="C15" s="84" t="s">
        <v>174</v>
      </c>
      <c r="D15" s="37" t="s">
        <v>158</v>
      </c>
      <c r="E15" s="37">
        <v>62</v>
      </c>
      <c r="F15" s="38">
        <v>65</v>
      </c>
      <c r="G15" s="37" t="s">
        <v>157</v>
      </c>
    </row>
    <row r="16" spans="1:7" ht="12" customHeight="1">
      <c r="A16" s="37">
        <v>13</v>
      </c>
      <c r="B16" s="66" t="s">
        <v>159</v>
      </c>
      <c r="C16" s="84" t="s">
        <v>175</v>
      </c>
      <c r="D16" s="37" t="s">
        <v>161</v>
      </c>
      <c r="E16" s="37">
        <v>31</v>
      </c>
      <c r="F16" s="38">
        <v>35</v>
      </c>
      <c r="G16" s="37" t="s">
        <v>160</v>
      </c>
    </row>
    <row r="17" spans="1:7" ht="12.75">
      <c r="A17" s="37"/>
      <c r="B17" s="66"/>
      <c r="C17" s="84"/>
      <c r="D17" s="37"/>
      <c r="E17" s="37">
        <f>SUM(E4:E16)</f>
        <v>1728</v>
      </c>
      <c r="F17" s="38">
        <f>SUM(F4:F16)</f>
        <v>1823</v>
      </c>
      <c r="G17" s="37"/>
    </row>
    <row r="18" ht="12">
      <c r="E18">
        <f>(E17+F17)/2</f>
        <v>1775.5</v>
      </c>
    </row>
    <row r="20" ht="12">
      <c r="B20" s="64" t="s">
        <v>228</v>
      </c>
    </row>
    <row r="21" ht="12.75" thickBot="1"/>
    <row r="22" spans="1:7" ht="30.75" customHeight="1">
      <c r="A22" s="42" t="s">
        <v>128</v>
      </c>
      <c r="B22" s="67" t="s">
        <v>179</v>
      </c>
      <c r="C22" s="73" t="s">
        <v>180</v>
      </c>
      <c r="D22" s="42" t="s">
        <v>183</v>
      </c>
      <c r="G22" s="42" t="s">
        <v>182</v>
      </c>
    </row>
    <row r="23" spans="1:7" ht="18" customHeight="1" thickBot="1">
      <c r="A23" s="43"/>
      <c r="B23" s="68"/>
      <c r="C23" s="85" t="s">
        <v>181</v>
      </c>
      <c r="D23" s="43"/>
      <c r="E23" t="s">
        <v>227</v>
      </c>
      <c r="G23" s="43"/>
    </row>
    <row r="24" spans="1:7" ht="41.25" customHeight="1" thickBot="1">
      <c r="A24" s="42">
        <v>1</v>
      </c>
      <c r="B24" s="69" t="s">
        <v>274</v>
      </c>
      <c r="C24" s="86" t="s">
        <v>211</v>
      </c>
      <c r="D24" s="44" t="s">
        <v>185</v>
      </c>
      <c r="E24">
        <v>115</v>
      </c>
      <c r="G24" s="44" t="s">
        <v>184</v>
      </c>
    </row>
    <row r="25" spans="1:7" ht="42.75" customHeight="1" thickBot="1">
      <c r="A25" s="42">
        <v>2</v>
      </c>
      <c r="B25" s="69" t="s">
        <v>186</v>
      </c>
      <c r="C25" s="86" t="s">
        <v>212</v>
      </c>
      <c r="D25" s="44" t="s">
        <v>188</v>
      </c>
      <c r="E25">
        <v>75</v>
      </c>
      <c r="G25" s="44" t="s">
        <v>187</v>
      </c>
    </row>
    <row r="26" spans="1:7" ht="44.25" customHeight="1" thickBot="1">
      <c r="A26" s="45">
        <v>3</v>
      </c>
      <c r="B26" s="69" t="s">
        <v>189</v>
      </c>
      <c r="C26" s="86" t="s">
        <v>213</v>
      </c>
      <c r="D26" s="44" t="s">
        <v>191</v>
      </c>
      <c r="E26">
        <v>300</v>
      </c>
      <c r="G26" s="44" t="s">
        <v>190</v>
      </c>
    </row>
    <row r="27" spans="1:7" ht="42" customHeight="1" thickBot="1">
      <c r="A27" s="45">
        <v>4</v>
      </c>
      <c r="B27" s="69" t="s">
        <v>192</v>
      </c>
      <c r="C27" s="86" t="s">
        <v>214</v>
      </c>
      <c r="D27" s="44" t="s">
        <v>194</v>
      </c>
      <c r="E27">
        <v>110</v>
      </c>
      <c r="G27" s="44" t="s">
        <v>193</v>
      </c>
    </row>
    <row r="28" spans="1:7" ht="33.75" customHeight="1" thickBot="1">
      <c r="A28" s="45">
        <v>5</v>
      </c>
      <c r="B28" s="69" t="s">
        <v>275</v>
      </c>
      <c r="C28" s="86" t="s">
        <v>215</v>
      </c>
      <c r="D28" s="44" t="s">
        <v>196</v>
      </c>
      <c r="E28">
        <v>40</v>
      </c>
      <c r="G28" s="44" t="s">
        <v>195</v>
      </c>
    </row>
    <row r="29" spans="1:7" ht="34.5" customHeight="1" thickBot="1">
      <c r="A29" s="45">
        <v>6</v>
      </c>
      <c r="B29" s="69" t="s">
        <v>262</v>
      </c>
      <c r="C29" s="86" t="s">
        <v>216</v>
      </c>
      <c r="D29" s="44" t="s">
        <v>196</v>
      </c>
      <c r="E29">
        <v>40</v>
      </c>
      <c r="G29" s="44" t="s">
        <v>197</v>
      </c>
    </row>
    <row r="30" spans="1:7" ht="36.75" customHeight="1" thickBot="1">
      <c r="A30" s="45">
        <v>7</v>
      </c>
      <c r="B30" s="69" t="s">
        <v>263</v>
      </c>
      <c r="C30" s="86" t="s">
        <v>217</v>
      </c>
      <c r="D30" s="44" t="s">
        <v>199</v>
      </c>
      <c r="E30">
        <v>50</v>
      </c>
      <c r="G30" s="44" t="s">
        <v>198</v>
      </c>
    </row>
    <row r="31" spans="1:7" ht="38.25" customHeight="1" thickBot="1">
      <c r="A31" s="45">
        <v>8</v>
      </c>
      <c r="B31" s="69" t="s">
        <v>264</v>
      </c>
      <c r="C31" s="86" t="s">
        <v>218</v>
      </c>
      <c r="D31" s="44" t="s">
        <v>201</v>
      </c>
      <c r="E31">
        <v>30</v>
      </c>
      <c r="G31" s="44" t="s">
        <v>200</v>
      </c>
    </row>
    <row r="32" spans="1:7" ht="44.25" customHeight="1" thickBot="1">
      <c r="A32" s="45">
        <v>9</v>
      </c>
      <c r="B32" s="69" t="s">
        <v>276</v>
      </c>
      <c r="C32" s="86" t="s">
        <v>219</v>
      </c>
      <c r="D32" s="44" t="s">
        <v>196</v>
      </c>
      <c r="E32">
        <v>40</v>
      </c>
      <c r="G32" s="44" t="s">
        <v>202</v>
      </c>
    </row>
    <row r="33" spans="1:7" ht="44.25" customHeight="1" thickBot="1">
      <c r="A33" s="45">
        <v>10</v>
      </c>
      <c r="B33" s="69" t="s">
        <v>277</v>
      </c>
      <c r="C33" s="86" t="s">
        <v>220</v>
      </c>
      <c r="D33" s="44" t="s">
        <v>199</v>
      </c>
      <c r="E33">
        <v>50</v>
      </c>
      <c r="G33" s="44" t="s">
        <v>203</v>
      </c>
    </row>
    <row r="34" spans="1:7" ht="40.5" customHeight="1" thickBot="1">
      <c r="A34" s="45">
        <v>11</v>
      </c>
      <c r="B34" s="69" t="s">
        <v>278</v>
      </c>
      <c r="C34" s="86" t="s">
        <v>221</v>
      </c>
      <c r="D34" s="44" t="s">
        <v>205</v>
      </c>
      <c r="E34">
        <v>70</v>
      </c>
      <c r="G34" s="44" t="s">
        <v>204</v>
      </c>
    </row>
    <row r="35" spans="1:7" ht="47.25" customHeight="1" thickBot="1">
      <c r="A35" s="45">
        <v>12</v>
      </c>
      <c r="B35" s="69" t="s">
        <v>279</v>
      </c>
      <c r="C35" s="86" t="s">
        <v>222</v>
      </c>
      <c r="D35" s="44" t="s">
        <v>196</v>
      </c>
      <c r="E35">
        <v>40</v>
      </c>
      <c r="G35" s="44" t="s">
        <v>206</v>
      </c>
    </row>
    <row r="36" spans="1:7" ht="38.25" customHeight="1" thickBot="1">
      <c r="A36" s="45">
        <v>13</v>
      </c>
      <c r="B36" s="69" t="s">
        <v>280</v>
      </c>
      <c r="C36" s="86" t="s">
        <v>223</v>
      </c>
      <c r="D36" s="44" t="s">
        <v>196</v>
      </c>
      <c r="E36">
        <v>40</v>
      </c>
      <c r="G36" s="44" t="s">
        <v>207</v>
      </c>
    </row>
    <row r="37" spans="1:7" ht="53.25" customHeight="1" thickBot="1">
      <c r="A37" s="45">
        <v>14</v>
      </c>
      <c r="B37" s="69" t="s">
        <v>281</v>
      </c>
      <c r="C37" s="86" t="s">
        <v>224</v>
      </c>
      <c r="D37" s="44" t="s">
        <v>201</v>
      </c>
      <c r="E37">
        <v>30</v>
      </c>
      <c r="G37" s="44" t="s">
        <v>208</v>
      </c>
    </row>
    <row r="38" spans="1:7" ht="42" customHeight="1" thickBot="1">
      <c r="A38" s="45">
        <v>15</v>
      </c>
      <c r="B38" s="69" t="s">
        <v>282</v>
      </c>
      <c r="C38" s="86" t="s">
        <v>225</v>
      </c>
      <c r="D38" s="44" t="s">
        <v>196</v>
      </c>
      <c r="E38">
        <v>40</v>
      </c>
      <c r="G38" s="44" t="s">
        <v>209</v>
      </c>
    </row>
    <row r="39" spans="1:7" ht="42" customHeight="1">
      <c r="A39" s="45">
        <v>16</v>
      </c>
      <c r="B39" s="69" t="s">
        <v>283</v>
      </c>
      <c r="C39" s="86" t="s">
        <v>226</v>
      </c>
      <c r="D39" s="44">
        <v>40</v>
      </c>
      <c r="E39">
        <v>40</v>
      </c>
      <c r="G39" s="44" t="s">
        <v>210</v>
      </c>
    </row>
    <row r="40" spans="5:6" ht="12">
      <c r="E40">
        <f>SUM(E24:E39)</f>
        <v>1110</v>
      </c>
      <c r="F40">
        <f>SUM(F24:F39)</f>
        <v>0</v>
      </c>
    </row>
    <row r="46" ht="49.5" customHeight="1"/>
    <row r="47" ht="49.5" customHeight="1"/>
    <row r="65" ht="15" customHeight="1"/>
    <row r="66" ht="15" customHeight="1"/>
    <row r="67" ht="46.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90"/>
  <sheetViews>
    <sheetView workbookViewId="0" topLeftCell="B9">
      <selection activeCell="I39" sqref="I39"/>
    </sheetView>
  </sheetViews>
  <sheetFormatPr defaultColWidth="9.140625" defaultRowHeight="12.75"/>
  <cols>
    <col min="1" max="1" width="39.28125" style="0" customWidth="1"/>
    <col min="2" max="2" width="10.140625" style="0" customWidth="1"/>
    <col min="3" max="3" width="6.28125" style="0" customWidth="1"/>
    <col min="4" max="4" width="9.57421875" style="0" customWidth="1"/>
    <col min="5" max="5" width="12.7109375" style="0" customWidth="1"/>
    <col min="6" max="6" width="11.00390625" style="0" customWidth="1"/>
    <col min="7" max="7" width="9.28125" style="0" customWidth="1"/>
    <col min="8" max="8" width="13.421875" style="0" customWidth="1"/>
    <col min="9" max="16384" width="39.28125" style="0" customWidth="1"/>
  </cols>
  <sheetData>
    <row r="3" spans="1:8" ht="12">
      <c r="A3" s="14" t="s">
        <v>120</v>
      </c>
      <c r="B3" s="15"/>
      <c r="C3" s="14" t="s">
        <v>93</v>
      </c>
      <c r="D3" s="15"/>
      <c r="E3" s="15"/>
      <c r="F3" s="15"/>
      <c r="G3" s="15"/>
      <c r="H3" s="16"/>
    </row>
    <row r="4" spans="1:8" ht="12">
      <c r="A4" s="14" t="s">
        <v>94</v>
      </c>
      <c r="B4" s="14" t="s">
        <v>95</v>
      </c>
      <c r="C4" s="17">
        <v>2000</v>
      </c>
      <c r="D4" s="18">
        <v>2001</v>
      </c>
      <c r="E4" s="18">
        <v>2002</v>
      </c>
      <c r="F4" s="18">
        <v>2003</v>
      </c>
      <c r="G4" s="18">
        <v>2004</v>
      </c>
      <c r="H4" s="19" t="s">
        <v>111</v>
      </c>
    </row>
    <row r="5" spans="1:8" ht="12">
      <c r="A5" s="17" t="s">
        <v>21</v>
      </c>
      <c r="B5" s="17" t="s">
        <v>99</v>
      </c>
      <c r="C5" s="20">
        <v>13126</v>
      </c>
      <c r="D5" s="21">
        <v>17007</v>
      </c>
      <c r="E5" s="21">
        <v>35655</v>
      </c>
      <c r="F5" s="21">
        <v>39535</v>
      </c>
      <c r="G5" s="21">
        <v>52407</v>
      </c>
      <c r="H5" s="22">
        <v>157730</v>
      </c>
    </row>
    <row r="6" spans="1:8" ht="12">
      <c r="A6" s="23"/>
      <c r="B6" s="24" t="s">
        <v>100</v>
      </c>
      <c r="C6" s="25">
        <v>4759</v>
      </c>
      <c r="D6" s="13">
        <v>5996</v>
      </c>
      <c r="E6" s="13">
        <v>12541</v>
      </c>
      <c r="F6" s="13">
        <v>13844</v>
      </c>
      <c r="G6" s="13">
        <v>18395</v>
      </c>
      <c r="H6" s="26">
        <v>55535</v>
      </c>
    </row>
    <row r="7" spans="1:8" ht="12">
      <c r="A7" s="23"/>
      <c r="B7" s="24" t="s">
        <v>101</v>
      </c>
      <c r="C7" s="25">
        <v>16579</v>
      </c>
      <c r="D7" s="13">
        <v>18568</v>
      </c>
      <c r="E7" s="13">
        <v>25924</v>
      </c>
      <c r="F7" s="13">
        <v>32428</v>
      </c>
      <c r="G7" s="13">
        <v>34587</v>
      </c>
      <c r="H7" s="26">
        <v>128086</v>
      </c>
    </row>
    <row r="8" spans="1:8" ht="12">
      <c r="A8" s="23"/>
      <c r="B8" s="24" t="s">
        <v>102</v>
      </c>
      <c r="C8" s="25">
        <v>7</v>
      </c>
      <c r="D8" s="13">
        <v>35</v>
      </c>
      <c r="E8" s="13">
        <v>95</v>
      </c>
      <c r="F8" s="13">
        <v>107</v>
      </c>
      <c r="G8" s="13">
        <v>108</v>
      </c>
      <c r="H8" s="26">
        <v>352</v>
      </c>
    </row>
    <row r="9" spans="1:8" ht="12">
      <c r="A9" s="23"/>
      <c r="B9" s="24" t="s">
        <v>103</v>
      </c>
      <c r="C9" s="25">
        <v>24</v>
      </c>
      <c r="D9" s="13">
        <v>101</v>
      </c>
      <c r="E9" s="13">
        <v>293</v>
      </c>
      <c r="F9" s="13">
        <v>127</v>
      </c>
      <c r="G9" s="13">
        <v>208</v>
      </c>
      <c r="H9" s="26">
        <v>753</v>
      </c>
    </row>
    <row r="10" spans="1:8" ht="12">
      <c r="A10" s="23"/>
      <c r="B10" s="24" t="s">
        <v>104</v>
      </c>
      <c r="C10" s="25">
        <v>217</v>
      </c>
      <c r="D10" s="13">
        <v>267</v>
      </c>
      <c r="E10" s="13">
        <v>383</v>
      </c>
      <c r="F10" s="13">
        <v>512</v>
      </c>
      <c r="G10" s="13">
        <v>484</v>
      </c>
      <c r="H10" s="26">
        <v>1863</v>
      </c>
    </row>
    <row r="11" spans="1:8" ht="12">
      <c r="A11" s="23"/>
      <c r="B11" s="24" t="s">
        <v>105</v>
      </c>
      <c r="C11" s="25">
        <v>6997</v>
      </c>
      <c r="D11" s="13">
        <v>9676</v>
      </c>
      <c r="E11" s="13">
        <v>12682</v>
      </c>
      <c r="F11" s="13">
        <v>12006</v>
      </c>
      <c r="G11" s="13">
        <v>14274</v>
      </c>
      <c r="H11" s="26">
        <v>55635</v>
      </c>
    </row>
    <row r="12" spans="1:8" ht="12">
      <c r="A12" s="23"/>
      <c r="B12" s="24" t="s">
        <v>109</v>
      </c>
      <c r="C12" s="25">
        <v>958</v>
      </c>
      <c r="D12" s="13">
        <v>1401</v>
      </c>
      <c r="E12" s="13">
        <v>2158</v>
      </c>
      <c r="F12" s="13">
        <v>3227</v>
      </c>
      <c r="G12" s="13">
        <v>3895</v>
      </c>
      <c r="H12" s="26">
        <v>11639</v>
      </c>
    </row>
    <row r="13" spans="1:8" ht="12">
      <c r="A13" s="23"/>
      <c r="B13" s="24" t="s">
        <v>106</v>
      </c>
      <c r="C13" s="25">
        <v>786</v>
      </c>
      <c r="D13" s="13">
        <v>654</v>
      </c>
      <c r="E13" s="13">
        <v>767</v>
      </c>
      <c r="F13" s="13">
        <v>579</v>
      </c>
      <c r="G13" s="13">
        <v>852</v>
      </c>
      <c r="H13" s="26">
        <v>3638</v>
      </c>
    </row>
    <row r="14" spans="1:8" ht="12">
      <c r="A14" s="23"/>
      <c r="B14" s="24" t="s">
        <v>107</v>
      </c>
      <c r="C14" s="25">
        <v>14</v>
      </c>
      <c r="D14" s="13">
        <v>360</v>
      </c>
      <c r="E14" s="13">
        <v>597</v>
      </c>
      <c r="F14" s="13">
        <v>1680</v>
      </c>
      <c r="G14" s="13">
        <v>1258</v>
      </c>
      <c r="H14" s="26">
        <v>3909</v>
      </c>
    </row>
    <row r="15" spans="1:8" ht="12">
      <c r="A15" s="23"/>
      <c r="B15" s="24" t="s">
        <v>108</v>
      </c>
      <c r="C15" s="25">
        <v>1157</v>
      </c>
      <c r="D15" s="13">
        <v>1469</v>
      </c>
      <c r="E15" s="13">
        <v>1202</v>
      </c>
      <c r="F15" s="13">
        <v>2032</v>
      </c>
      <c r="G15" s="13">
        <v>2609</v>
      </c>
      <c r="H15" s="26">
        <v>8469</v>
      </c>
    </row>
    <row r="16" spans="1:8" ht="12">
      <c r="A16" s="17" t="s">
        <v>112</v>
      </c>
      <c r="B16" s="15"/>
      <c r="C16" s="20">
        <v>44624</v>
      </c>
      <c r="D16" s="21">
        <v>55534</v>
      </c>
      <c r="E16" s="21">
        <v>92297</v>
      </c>
      <c r="F16" s="21">
        <v>106077</v>
      </c>
      <c r="G16" s="21">
        <v>129077</v>
      </c>
      <c r="H16" s="22">
        <v>427609</v>
      </c>
    </row>
    <row r="17" spans="1:8" ht="12">
      <c r="A17" s="17" t="s">
        <v>16</v>
      </c>
      <c r="B17" s="17" t="s">
        <v>99</v>
      </c>
      <c r="C17" s="20">
        <v>2095</v>
      </c>
      <c r="D17" s="21">
        <v>2986</v>
      </c>
      <c r="E17" s="21">
        <v>5921</v>
      </c>
      <c r="F17" s="21">
        <v>9947</v>
      </c>
      <c r="G17" s="21">
        <v>13155</v>
      </c>
      <c r="H17" s="22">
        <v>34104</v>
      </c>
    </row>
    <row r="18" spans="1:8" ht="12">
      <c r="A18" s="23"/>
      <c r="B18" s="24" t="s">
        <v>100</v>
      </c>
      <c r="C18" s="25">
        <v>848</v>
      </c>
      <c r="D18" s="13">
        <v>1073</v>
      </c>
      <c r="E18" s="13">
        <v>2086</v>
      </c>
      <c r="F18" s="13">
        <v>3569</v>
      </c>
      <c r="G18" s="13">
        <v>4772</v>
      </c>
      <c r="H18" s="26">
        <v>12348</v>
      </c>
    </row>
    <row r="19" spans="1:8" ht="12">
      <c r="A19" s="23"/>
      <c r="B19" s="24" t="s">
        <v>101</v>
      </c>
      <c r="C19" s="25">
        <v>1266</v>
      </c>
      <c r="D19" s="13">
        <v>1448</v>
      </c>
      <c r="E19" s="13">
        <v>1939</v>
      </c>
      <c r="F19" s="13">
        <v>3060</v>
      </c>
      <c r="G19" s="13">
        <v>3841</v>
      </c>
      <c r="H19" s="26">
        <v>11554</v>
      </c>
    </row>
    <row r="20" spans="1:8" ht="12">
      <c r="A20" s="23"/>
      <c r="B20" s="24" t="s">
        <v>102</v>
      </c>
      <c r="C20" s="25"/>
      <c r="D20" s="13">
        <v>0</v>
      </c>
      <c r="E20" s="13">
        <v>2</v>
      </c>
      <c r="F20" s="13">
        <v>3</v>
      </c>
      <c r="G20" s="13">
        <v>0</v>
      </c>
      <c r="H20" s="26">
        <v>5</v>
      </c>
    </row>
    <row r="21" spans="1:8" ht="12">
      <c r="A21" s="23"/>
      <c r="B21" s="24" t="s">
        <v>103</v>
      </c>
      <c r="C21" s="25">
        <v>0</v>
      </c>
      <c r="D21" s="13">
        <v>6</v>
      </c>
      <c r="E21" s="13">
        <v>2</v>
      </c>
      <c r="F21" s="13">
        <v>17</v>
      </c>
      <c r="G21" s="13">
        <v>22</v>
      </c>
      <c r="H21" s="26">
        <v>47</v>
      </c>
    </row>
    <row r="22" spans="1:8" ht="12">
      <c r="A22" s="23"/>
      <c r="B22" s="24" t="s">
        <v>104</v>
      </c>
      <c r="C22" s="25">
        <v>19</v>
      </c>
      <c r="D22" s="13">
        <v>25</v>
      </c>
      <c r="E22" s="13">
        <v>27</v>
      </c>
      <c r="F22" s="13">
        <v>38</v>
      </c>
      <c r="G22" s="13">
        <v>65</v>
      </c>
      <c r="H22" s="26">
        <v>174</v>
      </c>
    </row>
    <row r="23" spans="1:8" ht="12">
      <c r="A23" s="23"/>
      <c r="B23" s="24" t="s">
        <v>105</v>
      </c>
      <c r="C23" s="25">
        <v>570</v>
      </c>
      <c r="D23" s="13">
        <v>815</v>
      </c>
      <c r="E23" s="13">
        <v>2046</v>
      </c>
      <c r="F23" s="13">
        <v>1468</v>
      </c>
      <c r="G23" s="13">
        <v>1455</v>
      </c>
      <c r="H23" s="26">
        <v>6354</v>
      </c>
    </row>
    <row r="24" spans="1:8" ht="12">
      <c r="A24" s="23"/>
      <c r="B24" s="24" t="s">
        <v>109</v>
      </c>
      <c r="C24" s="25">
        <v>116</v>
      </c>
      <c r="D24" s="13">
        <v>63</v>
      </c>
      <c r="E24" s="13">
        <v>156</v>
      </c>
      <c r="F24" s="13">
        <v>390</v>
      </c>
      <c r="G24" s="13">
        <v>501</v>
      </c>
      <c r="H24" s="26">
        <v>1226</v>
      </c>
    </row>
    <row r="25" spans="1:8" ht="12">
      <c r="A25" s="23"/>
      <c r="B25" s="24" t="s">
        <v>106</v>
      </c>
      <c r="C25" s="25">
        <v>0</v>
      </c>
      <c r="D25" s="13">
        <v>0</v>
      </c>
      <c r="E25" s="13">
        <v>0</v>
      </c>
      <c r="F25" s="13">
        <v>0</v>
      </c>
      <c r="G25" s="13">
        <v>0</v>
      </c>
      <c r="H25" s="26">
        <v>0</v>
      </c>
    </row>
    <row r="26" spans="1:8" ht="12">
      <c r="A26" s="23"/>
      <c r="B26" s="24" t="s">
        <v>107</v>
      </c>
      <c r="C26" s="25">
        <v>0</v>
      </c>
      <c r="D26" s="13">
        <v>170</v>
      </c>
      <c r="E26" s="13">
        <v>902</v>
      </c>
      <c r="F26" s="13">
        <v>50</v>
      </c>
      <c r="G26" s="13">
        <v>55</v>
      </c>
      <c r="H26" s="26">
        <v>1177</v>
      </c>
    </row>
    <row r="27" spans="1:8" ht="12">
      <c r="A27" s="23"/>
      <c r="B27" s="24" t="s">
        <v>108</v>
      </c>
      <c r="C27" s="25">
        <v>18</v>
      </c>
      <c r="D27" s="13">
        <v>546</v>
      </c>
      <c r="E27" s="13">
        <v>695</v>
      </c>
      <c r="F27" s="13">
        <v>940</v>
      </c>
      <c r="G27" s="13">
        <v>700</v>
      </c>
      <c r="H27" s="26">
        <v>2899</v>
      </c>
    </row>
    <row r="28" spans="1:8" ht="12">
      <c r="A28" s="17" t="s">
        <v>113</v>
      </c>
      <c r="B28" s="15"/>
      <c r="C28" s="20">
        <v>4932</v>
      </c>
      <c r="D28" s="21">
        <v>7132</v>
      </c>
      <c r="E28" s="21">
        <v>13776</v>
      </c>
      <c r="F28" s="21">
        <v>19482</v>
      </c>
      <c r="G28" s="21">
        <v>24566</v>
      </c>
      <c r="H28" s="22">
        <v>69888</v>
      </c>
    </row>
    <row r="29" spans="1:8" ht="12">
      <c r="A29" s="17" t="s">
        <v>12</v>
      </c>
      <c r="B29" s="17" t="s">
        <v>99</v>
      </c>
      <c r="C29" s="20">
        <v>7474</v>
      </c>
      <c r="D29" s="21">
        <v>10081</v>
      </c>
      <c r="E29" s="21">
        <v>20048</v>
      </c>
      <c r="F29" s="21">
        <v>22559</v>
      </c>
      <c r="G29" s="21">
        <v>28660</v>
      </c>
      <c r="H29" s="22">
        <v>88822</v>
      </c>
    </row>
    <row r="30" spans="1:8" ht="12">
      <c r="A30" s="23"/>
      <c r="B30" s="24" t="s">
        <v>100</v>
      </c>
      <c r="C30" s="25">
        <v>2872</v>
      </c>
      <c r="D30" s="13">
        <v>3596</v>
      </c>
      <c r="E30" s="13">
        <v>7281</v>
      </c>
      <c r="F30" s="13">
        <v>8047</v>
      </c>
      <c r="G30" s="13">
        <v>10223</v>
      </c>
      <c r="H30" s="26">
        <v>32019</v>
      </c>
    </row>
    <row r="31" spans="1:8" ht="12">
      <c r="A31" s="23"/>
      <c r="B31" s="24" t="s">
        <v>101</v>
      </c>
      <c r="C31" s="25">
        <v>18346</v>
      </c>
      <c r="D31" s="13">
        <v>17096</v>
      </c>
      <c r="E31" s="13">
        <v>20256</v>
      </c>
      <c r="F31" s="13">
        <v>28043</v>
      </c>
      <c r="G31" s="13">
        <v>30407</v>
      </c>
      <c r="H31" s="26">
        <v>114148</v>
      </c>
    </row>
    <row r="32" spans="1:8" ht="12">
      <c r="A32" s="23"/>
      <c r="B32" s="24" t="s">
        <v>102</v>
      </c>
      <c r="C32" s="25">
        <v>2</v>
      </c>
      <c r="D32" s="13">
        <v>0</v>
      </c>
      <c r="E32" s="13">
        <v>29</v>
      </c>
      <c r="F32" s="13">
        <v>84</v>
      </c>
      <c r="G32" s="13">
        <v>110</v>
      </c>
      <c r="H32" s="26">
        <v>225</v>
      </c>
    </row>
    <row r="33" spans="1:8" ht="12">
      <c r="A33" s="23"/>
      <c r="B33" s="24" t="s">
        <v>103</v>
      </c>
      <c r="C33" s="25">
        <v>492</v>
      </c>
      <c r="D33" s="13">
        <v>263</v>
      </c>
      <c r="E33" s="13">
        <v>490</v>
      </c>
      <c r="F33" s="13">
        <v>468</v>
      </c>
      <c r="G33" s="13">
        <v>432</v>
      </c>
      <c r="H33" s="26">
        <v>2145</v>
      </c>
    </row>
    <row r="34" spans="1:8" ht="12">
      <c r="A34" s="23"/>
      <c r="B34" s="24" t="s">
        <v>104</v>
      </c>
      <c r="C34" s="25">
        <v>289</v>
      </c>
      <c r="D34" s="13">
        <v>208</v>
      </c>
      <c r="E34" s="13">
        <v>292</v>
      </c>
      <c r="F34" s="13">
        <v>356</v>
      </c>
      <c r="G34" s="13">
        <v>416</v>
      </c>
      <c r="H34" s="26">
        <v>1561</v>
      </c>
    </row>
    <row r="35" spans="1:8" ht="12">
      <c r="A35" s="23"/>
      <c r="B35" s="24" t="s">
        <v>105</v>
      </c>
      <c r="C35" s="25">
        <v>5649</v>
      </c>
      <c r="D35" s="13">
        <v>9927</v>
      </c>
      <c r="E35" s="13">
        <v>11565</v>
      </c>
      <c r="F35" s="13">
        <v>12745</v>
      </c>
      <c r="G35" s="13">
        <v>13711</v>
      </c>
      <c r="H35" s="26">
        <v>53597</v>
      </c>
    </row>
    <row r="36" spans="1:8" ht="12">
      <c r="A36" s="23"/>
      <c r="B36" s="24" t="s">
        <v>109</v>
      </c>
      <c r="C36" s="25">
        <v>778</v>
      </c>
      <c r="D36" s="13">
        <v>1305</v>
      </c>
      <c r="E36" s="13">
        <v>1867</v>
      </c>
      <c r="F36" s="13">
        <v>1939</v>
      </c>
      <c r="G36" s="13">
        <v>3385</v>
      </c>
      <c r="H36" s="26">
        <v>9274</v>
      </c>
    </row>
    <row r="37" spans="1:8" ht="12">
      <c r="A37" s="23"/>
      <c r="B37" s="24" t="s">
        <v>106</v>
      </c>
      <c r="C37" s="25">
        <v>16</v>
      </c>
      <c r="D37" s="13">
        <v>0</v>
      </c>
      <c r="E37" s="13">
        <v>0</v>
      </c>
      <c r="F37" s="13">
        <v>11</v>
      </c>
      <c r="G37" s="13">
        <v>26</v>
      </c>
      <c r="H37" s="26">
        <v>53</v>
      </c>
    </row>
    <row r="38" spans="1:9" ht="12">
      <c r="A38" s="23"/>
      <c r="B38" s="24" t="s">
        <v>107</v>
      </c>
      <c r="C38" s="25">
        <v>695</v>
      </c>
      <c r="D38" s="13">
        <v>1274</v>
      </c>
      <c r="E38" s="13">
        <v>1108</v>
      </c>
      <c r="F38" s="13">
        <v>2357</v>
      </c>
      <c r="G38" s="13">
        <v>10699</v>
      </c>
      <c r="H38" s="26">
        <v>16133</v>
      </c>
      <c r="I38">
        <f>155*12</f>
        <v>1860</v>
      </c>
    </row>
    <row r="39" spans="1:9" ht="12">
      <c r="A39" s="23"/>
      <c r="B39" s="24" t="s">
        <v>108</v>
      </c>
      <c r="C39" s="25">
        <v>2000</v>
      </c>
      <c r="D39" s="13">
        <v>8154</v>
      </c>
      <c r="E39" s="13">
        <v>3516</v>
      </c>
      <c r="F39" s="13">
        <v>4916</v>
      </c>
      <c r="G39" s="13">
        <v>3583</v>
      </c>
      <c r="H39" s="26">
        <v>22169</v>
      </c>
      <c r="I39">
        <f>155*6</f>
        <v>930</v>
      </c>
    </row>
    <row r="40" spans="1:8" ht="12">
      <c r="A40" s="17" t="s">
        <v>114</v>
      </c>
      <c r="B40" s="15"/>
      <c r="C40" s="20">
        <v>38613</v>
      </c>
      <c r="D40" s="21">
        <v>51904</v>
      </c>
      <c r="E40" s="21">
        <v>66452</v>
      </c>
      <c r="F40" s="21">
        <v>81525</v>
      </c>
      <c r="G40" s="21">
        <v>101652</v>
      </c>
      <c r="H40" s="22">
        <v>340146</v>
      </c>
    </row>
    <row r="41" spans="1:8" ht="12">
      <c r="A41" s="17" t="s">
        <v>14</v>
      </c>
      <c r="B41" s="17" t="s">
        <v>99</v>
      </c>
      <c r="C41" s="20">
        <v>13736</v>
      </c>
      <c r="D41" s="21">
        <v>19331</v>
      </c>
      <c r="E41" s="21">
        <v>40295</v>
      </c>
      <c r="F41" s="21">
        <v>72049</v>
      </c>
      <c r="G41" s="21">
        <v>107732</v>
      </c>
      <c r="H41" s="22">
        <v>253143</v>
      </c>
    </row>
    <row r="42" spans="1:8" ht="12">
      <c r="A42" s="23"/>
      <c r="B42" s="24" t="s">
        <v>100</v>
      </c>
      <c r="C42" s="25">
        <v>5154</v>
      </c>
      <c r="D42" s="13">
        <v>7305</v>
      </c>
      <c r="E42" s="13">
        <v>14180</v>
      </c>
      <c r="F42" s="13">
        <v>24543</v>
      </c>
      <c r="G42" s="13">
        <v>35948</v>
      </c>
      <c r="H42" s="26">
        <v>87130</v>
      </c>
    </row>
    <row r="43" spans="1:8" ht="12">
      <c r="A43" s="23"/>
      <c r="B43" s="24" t="s">
        <v>101</v>
      </c>
      <c r="C43" s="25">
        <v>7421</v>
      </c>
      <c r="D43" s="13">
        <v>9127</v>
      </c>
      <c r="E43" s="13">
        <v>13057</v>
      </c>
      <c r="F43" s="13">
        <v>20838</v>
      </c>
      <c r="G43" s="13">
        <v>25020</v>
      </c>
      <c r="H43" s="26">
        <v>75463</v>
      </c>
    </row>
    <row r="44" spans="1:8" ht="12">
      <c r="A44" s="23"/>
      <c r="B44" s="24" t="s">
        <v>102</v>
      </c>
      <c r="C44" s="25">
        <v>143</v>
      </c>
      <c r="D44" s="13">
        <v>124</v>
      </c>
      <c r="E44" s="13">
        <v>307</v>
      </c>
      <c r="F44" s="13">
        <v>504</v>
      </c>
      <c r="G44" s="13">
        <v>641</v>
      </c>
      <c r="H44" s="26">
        <v>1719</v>
      </c>
    </row>
    <row r="45" spans="1:8" ht="12">
      <c r="A45" s="23"/>
      <c r="B45" s="24" t="s">
        <v>103</v>
      </c>
      <c r="C45" s="25">
        <v>214</v>
      </c>
      <c r="D45" s="13">
        <v>158</v>
      </c>
      <c r="E45" s="13">
        <v>306</v>
      </c>
      <c r="F45" s="13">
        <v>398</v>
      </c>
      <c r="G45" s="13">
        <v>537</v>
      </c>
      <c r="H45" s="26">
        <v>1613</v>
      </c>
    </row>
    <row r="46" spans="1:8" ht="12">
      <c r="A46" s="23"/>
      <c r="B46" s="24" t="s">
        <v>104</v>
      </c>
      <c r="C46" s="25">
        <v>337</v>
      </c>
      <c r="D46" s="13">
        <v>321</v>
      </c>
      <c r="E46" s="13">
        <v>811</v>
      </c>
      <c r="F46" s="13">
        <v>1391</v>
      </c>
      <c r="G46" s="13">
        <v>2408</v>
      </c>
      <c r="H46" s="26">
        <v>5268</v>
      </c>
    </row>
    <row r="47" spans="1:8" ht="12">
      <c r="A47" s="23"/>
      <c r="B47" s="24" t="s">
        <v>105</v>
      </c>
      <c r="C47" s="25">
        <v>4673</v>
      </c>
      <c r="D47" s="13">
        <v>7346</v>
      </c>
      <c r="E47" s="13">
        <v>9784</v>
      </c>
      <c r="F47" s="13">
        <v>12452</v>
      </c>
      <c r="G47" s="13">
        <v>15340</v>
      </c>
      <c r="H47" s="26">
        <v>49595</v>
      </c>
    </row>
    <row r="48" spans="1:8" ht="12">
      <c r="A48" s="23"/>
      <c r="B48" s="24" t="s">
        <v>109</v>
      </c>
      <c r="C48" s="25">
        <v>1203</v>
      </c>
      <c r="D48" s="13">
        <v>1418</v>
      </c>
      <c r="E48" s="13">
        <v>4409</v>
      </c>
      <c r="F48" s="13">
        <v>6939</v>
      </c>
      <c r="G48" s="13">
        <v>7973</v>
      </c>
      <c r="H48" s="26">
        <v>21942</v>
      </c>
    </row>
    <row r="49" spans="1:8" ht="12">
      <c r="A49" s="23"/>
      <c r="B49" s="24" t="s">
        <v>106</v>
      </c>
      <c r="C49" s="25">
        <v>381</v>
      </c>
      <c r="D49" s="13">
        <v>324</v>
      </c>
      <c r="E49" s="13">
        <v>391</v>
      </c>
      <c r="F49" s="13">
        <v>553</v>
      </c>
      <c r="G49" s="13">
        <v>830</v>
      </c>
      <c r="H49" s="26">
        <v>2479</v>
      </c>
    </row>
    <row r="50" spans="1:8" ht="12">
      <c r="A50" s="23"/>
      <c r="B50" s="24" t="s">
        <v>107</v>
      </c>
      <c r="C50" s="25">
        <v>505</v>
      </c>
      <c r="D50" s="13">
        <v>1565</v>
      </c>
      <c r="E50" s="13">
        <v>6319</v>
      </c>
      <c r="F50" s="13">
        <v>2754</v>
      </c>
      <c r="G50" s="13">
        <v>17547</v>
      </c>
      <c r="H50" s="26">
        <v>28690</v>
      </c>
    </row>
    <row r="51" spans="1:8" ht="12">
      <c r="A51" s="23"/>
      <c r="B51" s="24" t="s">
        <v>108</v>
      </c>
      <c r="C51" s="25">
        <v>1634</v>
      </c>
      <c r="D51" s="13">
        <v>3628</v>
      </c>
      <c r="E51" s="13">
        <v>4180</v>
      </c>
      <c r="F51" s="13">
        <v>7954</v>
      </c>
      <c r="G51" s="13">
        <v>12743</v>
      </c>
      <c r="H51" s="26">
        <v>30139</v>
      </c>
    </row>
    <row r="52" spans="1:8" ht="12">
      <c r="A52" s="17" t="s">
        <v>115</v>
      </c>
      <c r="B52" s="15"/>
      <c r="C52" s="20">
        <v>35401</v>
      </c>
      <c r="D52" s="21">
        <v>50647</v>
      </c>
      <c r="E52" s="21">
        <v>94039</v>
      </c>
      <c r="F52" s="21">
        <v>150375</v>
      </c>
      <c r="G52" s="21">
        <v>226719</v>
      </c>
      <c r="H52" s="22">
        <v>557181</v>
      </c>
    </row>
    <row r="53" spans="1:8" ht="12">
      <c r="A53" s="17" t="s">
        <v>11</v>
      </c>
      <c r="B53" s="17" t="s">
        <v>99</v>
      </c>
      <c r="C53" s="20">
        <v>6132</v>
      </c>
      <c r="D53" s="21">
        <v>9443</v>
      </c>
      <c r="E53" s="21">
        <v>17366</v>
      </c>
      <c r="F53" s="21">
        <v>20706</v>
      </c>
      <c r="G53" s="21">
        <v>27196</v>
      </c>
      <c r="H53" s="22">
        <v>80843</v>
      </c>
    </row>
    <row r="54" spans="1:8" ht="12">
      <c r="A54" s="23"/>
      <c r="B54" s="24" t="s">
        <v>100</v>
      </c>
      <c r="C54" s="25">
        <v>2388</v>
      </c>
      <c r="D54" s="13">
        <v>3392</v>
      </c>
      <c r="E54" s="13">
        <v>6054</v>
      </c>
      <c r="F54" s="13">
        <v>7156</v>
      </c>
      <c r="G54" s="13">
        <v>9403</v>
      </c>
      <c r="H54" s="26">
        <v>28393</v>
      </c>
    </row>
    <row r="55" spans="1:8" ht="12">
      <c r="A55" s="23"/>
      <c r="B55" s="24" t="s">
        <v>101</v>
      </c>
      <c r="C55" s="25">
        <v>789</v>
      </c>
      <c r="D55" s="13">
        <v>927</v>
      </c>
      <c r="E55" s="13">
        <v>883</v>
      </c>
      <c r="F55" s="13">
        <v>1590</v>
      </c>
      <c r="G55" s="13">
        <v>1697</v>
      </c>
      <c r="H55" s="26">
        <v>5886</v>
      </c>
    </row>
    <row r="56" spans="1:8" ht="12">
      <c r="A56" s="23"/>
      <c r="B56" s="24" t="s">
        <v>102</v>
      </c>
      <c r="C56" s="25">
        <v>33</v>
      </c>
      <c r="D56" s="13">
        <v>30</v>
      </c>
      <c r="E56" s="13">
        <v>22</v>
      </c>
      <c r="F56" s="13">
        <v>51</v>
      </c>
      <c r="G56" s="13">
        <v>60</v>
      </c>
      <c r="H56" s="26">
        <v>196</v>
      </c>
    </row>
    <row r="57" spans="1:8" ht="12">
      <c r="A57" s="23"/>
      <c r="B57" s="24" t="s">
        <v>103</v>
      </c>
      <c r="C57" s="25">
        <v>405</v>
      </c>
      <c r="D57" s="13">
        <v>419</v>
      </c>
      <c r="E57" s="13">
        <v>439</v>
      </c>
      <c r="F57" s="13">
        <v>530</v>
      </c>
      <c r="G57" s="13">
        <v>15</v>
      </c>
      <c r="H57" s="26">
        <v>1808</v>
      </c>
    </row>
    <row r="58" spans="1:8" ht="12">
      <c r="A58" s="23"/>
      <c r="B58" s="24" t="s">
        <v>104</v>
      </c>
      <c r="C58" s="25">
        <v>73</v>
      </c>
      <c r="D58" s="13">
        <v>87</v>
      </c>
      <c r="E58" s="13">
        <v>81</v>
      </c>
      <c r="F58" s="13">
        <v>110</v>
      </c>
      <c r="G58" s="13">
        <v>163</v>
      </c>
      <c r="H58" s="26">
        <v>514</v>
      </c>
    </row>
    <row r="59" spans="1:8" ht="12">
      <c r="A59" s="23"/>
      <c r="B59" s="24" t="s">
        <v>105</v>
      </c>
      <c r="C59" s="25">
        <v>328</v>
      </c>
      <c r="D59" s="13">
        <v>556</v>
      </c>
      <c r="E59" s="13">
        <v>827</v>
      </c>
      <c r="F59" s="13">
        <v>1448</v>
      </c>
      <c r="G59" s="13">
        <v>1647</v>
      </c>
      <c r="H59" s="26">
        <v>4806</v>
      </c>
    </row>
    <row r="60" spans="1:8" ht="12">
      <c r="A60" s="23"/>
      <c r="B60" s="24" t="s">
        <v>109</v>
      </c>
      <c r="C60" s="25">
        <v>160</v>
      </c>
      <c r="D60" s="13">
        <v>274</v>
      </c>
      <c r="E60" s="13">
        <v>319</v>
      </c>
      <c r="F60" s="13">
        <v>1009</v>
      </c>
      <c r="G60" s="13">
        <v>1301</v>
      </c>
      <c r="H60" s="26">
        <v>3063</v>
      </c>
    </row>
    <row r="61" spans="1:8" ht="12">
      <c r="A61" s="23"/>
      <c r="B61" s="24" t="s">
        <v>106</v>
      </c>
      <c r="C61" s="25">
        <v>2624</v>
      </c>
      <c r="D61" s="13">
        <v>2588</v>
      </c>
      <c r="E61" s="13">
        <v>3284</v>
      </c>
      <c r="F61" s="13">
        <v>5020</v>
      </c>
      <c r="G61" s="13">
        <v>6519</v>
      </c>
      <c r="H61" s="26">
        <v>20035</v>
      </c>
    </row>
    <row r="62" spans="1:8" ht="12">
      <c r="A62" s="23"/>
      <c r="B62" s="24" t="s">
        <v>107</v>
      </c>
      <c r="C62" s="25">
        <v>938</v>
      </c>
      <c r="D62" s="13">
        <v>46</v>
      </c>
      <c r="E62" s="13">
        <v>221</v>
      </c>
      <c r="F62" s="13">
        <v>531</v>
      </c>
      <c r="G62" s="13">
        <v>318</v>
      </c>
      <c r="H62" s="26">
        <v>2054</v>
      </c>
    </row>
    <row r="63" spans="1:8" ht="12">
      <c r="A63" s="23"/>
      <c r="B63" s="24" t="s">
        <v>108</v>
      </c>
      <c r="C63" s="25">
        <v>161</v>
      </c>
      <c r="D63" s="13">
        <v>2050</v>
      </c>
      <c r="E63" s="13">
        <v>455</v>
      </c>
      <c r="F63" s="13">
        <v>789</v>
      </c>
      <c r="G63" s="13">
        <v>158</v>
      </c>
      <c r="H63" s="26">
        <v>3613</v>
      </c>
    </row>
    <row r="64" spans="1:8" ht="12">
      <c r="A64" s="17" t="s">
        <v>116</v>
      </c>
      <c r="B64" s="15"/>
      <c r="C64" s="20">
        <v>14031</v>
      </c>
      <c r="D64" s="21">
        <v>19812</v>
      </c>
      <c r="E64" s="21">
        <v>29951</v>
      </c>
      <c r="F64" s="21">
        <v>38940</v>
      </c>
      <c r="G64" s="21">
        <v>48477</v>
      </c>
      <c r="H64" s="22">
        <v>151211</v>
      </c>
    </row>
    <row r="65" spans="1:8" ht="12">
      <c r="A65" s="17" t="s">
        <v>13</v>
      </c>
      <c r="B65" s="17" t="s">
        <v>110</v>
      </c>
      <c r="C65" s="20"/>
      <c r="D65" s="21"/>
      <c r="E65" s="21"/>
      <c r="F65" s="21">
        <v>0</v>
      </c>
      <c r="G65" s="21"/>
      <c r="H65" s="22">
        <v>0</v>
      </c>
    </row>
    <row r="66" spans="1:8" ht="12">
      <c r="A66" s="23"/>
      <c r="B66" s="24" t="s">
        <v>99</v>
      </c>
      <c r="C66" s="25">
        <v>0</v>
      </c>
      <c r="D66" s="13">
        <v>0</v>
      </c>
      <c r="E66" s="13">
        <v>0</v>
      </c>
      <c r="F66" s="13">
        <v>0</v>
      </c>
      <c r="G66" s="13">
        <v>0</v>
      </c>
      <c r="H66" s="26">
        <v>0</v>
      </c>
    </row>
    <row r="67" spans="1:8" ht="12">
      <c r="A67" s="23"/>
      <c r="B67" s="24" t="s">
        <v>100</v>
      </c>
      <c r="C67" s="25">
        <v>0</v>
      </c>
      <c r="D67" s="13">
        <v>0</v>
      </c>
      <c r="E67" s="13">
        <v>0</v>
      </c>
      <c r="F67" s="13">
        <v>0</v>
      </c>
      <c r="G67" s="13">
        <v>0</v>
      </c>
      <c r="H67" s="26">
        <v>0</v>
      </c>
    </row>
    <row r="68" spans="1:8" ht="12">
      <c r="A68" s="23"/>
      <c r="B68" s="24" t="s">
        <v>101</v>
      </c>
      <c r="C68" s="25">
        <v>0</v>
      </c>
      <c r="D68" s="13">
        <v>0</v>
      </c>
      <c r="E68" s="13">
        <v>0</v>
      </c>
      <c r="F68" s="13">
        <v>0</v>
      </c>
      <c r="G68" s="13">
        <v>0</v>
      </c>
      <c r="H68" s="26">
        <v>0</v>
      </c>
    </row>
    <row r="69" spans="1:8" ht="12">
      <c r="A69" s="23"/>
      <c r="B69" s="24" t="s">
        <v>102</v>
      </c>
      <c r="C69" s="25">
        <v>0</v>
      </c>
      <c r="D69" s="13">
        <v>0</v>
      </c>
      <c r="E69" s="13">
        <v>0</v>
      </c>
      <c r="F69" s="13">
        <v>0</v>
      </c>
      <c r="G69" s="13">
        <v>0</v>
      </c>
      <c r="H69" s="26">
        <v>0</v>
      </c>
    </row>
    <row r="70" spans="1:8" ht="12">
      <c r="A70" s="23"/>
      <c r="B70" s="24" t="s">
        <v>103</v>
      </c>
      <c r="C70" s="25">
        <v>0</v>
      </c>
      <c r="D70" s="13">
        <v>0</v>
      </c>
      <c r="E70" s="13">
        <v>0</v>
      </c>
      <c r="F70" s="13">
        <v>0</v>
      </c>
      <c r="G70" s="13">
        <v>0</v>
      </c>
      <c r="H70" s="26">
        <v>0</v>
      </c>
    </row>
    <row r="71" spans="1:8" ht="12">
      <c r="A71" s="23"/>
      <c r="B71" s="24" t="s">
        <v>104</v>
      </c>
      <c r="C71" s="25">
        <v>0</v>
      </c>
      <c r="D71" s="13">
        <v>0</v>
      </c>
      <c r="E71" s="13">
        <v>0</v>
      </c>
      <c r="F71" s="13">
        <v>0</v>
      </c>
      <c r="G71" s="13">
        <v>0</v>
      </c>
      <c r="H71" s="26">
        <v>0</v>
      </c>
    </row>
    <row r="72" spans="1:8" ht="12">
      <c r="A72" s="23"/>
      <c r="B72" s="24" t="s">
        <v>105</v>
      </c>
      <c r="C72" s="25">
        <v>0</v>
      </c>
      <c r="D72" s="13">
        <v>0</v>
      </c>
      <c r="E72" s="13">
        <v>0</v>
      </c>
      <c r="F72" s="13"/>
      <c r="G72" s="13">
        <v>0</v>
      </c>
      <c r="H72" s="26">
        <v>0</v>
      </c>
    </row>
    <row r="73" spans="1:8" ht="12">
      <c r="A73" s="23"/>
      <c r="B73" s="24" t="s">
        <v>109</v>
      </c>
      <c r="C73" s="25">
        <v>15</v>
      </c>
      <c r="D73" s="13">
        <v>20</v>
      </c>
      <c r="E73" s="13">
        <v>7</v>
      </c>
      <c r="F73" s="13">
        <v>20</v>
      </c>
      <c r="G73" s="13">
        <v>15</v>
      </c>
      <c r="H73" s="26">
        <v>77</v>
      </c>
    </row>
    <row r="74" spans="1:8" ht="12">
      <c r="A74" s="23"/>
      <c r="B74" s="24" t="s">
        <v>106</v>
      </c>
      <c r="C74" s="25">
        <v>0</v>
      </c>
      <c r="D74" s="13">
        <v>0</v>
      </c>
      <c r="E74" s="13">
        <v>0</v>
      </c>
      <c r="F74" s="13">
        <v>0</v>
      </c>
      <c r="G74" s="13">
        <v>0</v>
      </c>
      <c r="H74" s="26">
        <v>0</v>
      </c>
    </row>
    <row r="75" spans="1:8" ht="12">
      <c r="A75" s="23"/>
      <c r="B75" s="24" t="s">
        <v>107</v>
      </c>
      <c r="C75" s="25">
        <v>0</v>
      </c>
      <c r="D75" s="13">
        <v>0</v>
      </c>
      <c r="E75" s="13">
        <v>0</v>
      </c>
      <c r="F75" s="13">
        <v>0</v>
      </c>
      <c r="G75" s="13">
        <v>0</v>
      </c>
      <c r="H75" s="26">
        <v>0</v>
      </c>
    </row>
    <row r="76" spans="1:8" ht="12">
      <c r="A76" s="23"/>
      <c r="B76" s="24" t="s">
        <v>108</v>
      </c>
      <c r="C76" s="25">
        <v>0</v>
      </c>
      <c r="D76" s="13">
        <v>0</v>
      </c>
      <c r="E76" s="13">
        <v>0</v>
      </c>
      <c r="F76" s="13">
        <v>0</v>
      </c>
      <c r="G76" s="13">
        <v>0</v>
      </c>
      <c r="H76" s="26">
        <v>0</v>
      </c>
    </row>
    <row r="77" spans="1:8" ht="12">
      <c r="A77" s="17" t="s">
        <v>117</v>
      </c>
      <c r="B77" s="15"/>
      <c r="C77" s="20">
        <v>15</v>
      </c>
      <c r="D77" s="21">
        <v>20</v>
      </c>
      <c r="E77" s="21">
        <v>7</v>
      </c>
      <c r="F77" s="21">
        <v>20</v>
      </c>
      <c r="G77" s="21">
        <v>15</v>
      </c>
      <c r="H77" s="22">
        <v>77</v>
      </c>
    </row>
    <row r="78" spans="1:8" ht="12">
      <c r="A78" s="17" t="s">
        <v>0</v>
      </c>
      <c r="B78" s="17" t="s">
        <v>99</v>
      </c>
      <c r="C78" s="20">
        <v>19142</v>
      </c>
      <c r="D78" s="21">
        <v>24581</v>
      </c>
      <c r="E78" s="21">
        <v>48012</v>
      </c>
      <c r="F78" s="21">
        <v>49117</v>
      </c>
      <c r="G78" s="21">
        <v>62807</v>
      </c>
      <c r="H78" s="22">
        <v>203659</v>
      </c>
    </row>
    <row r="79" spans="1:8" ht="12">
      <c r="A79" s="23"/>
      <c r="B79" s="24" t="s">
        <v>100</v>
      </c>
      <c r="C79" s="25">
        <v>6787</v>
      </c>
      <c r="D79" s="13">
        <v>8645</v>
      </c>
      <c r="E79" s="13">
        <v>16917</v>
      </c>
      <c r="F79" s="13">
        <v>17324</v>
      </c>
      <c r="G79" s="13">
        <v>22124</v>
      </c>
      <c r="H79" s="26">
        <v>71797</v>
      </c>
    </row>
    <row r="80" spans="1:8" ht="12">
      <c r="A80" s="23"/>
      <c r="B80" s="24" t="s">
        <v>101</v>
      </c>
      <c r="C80" s="25">
        <v>15967</v>
      </c>
      <c r="D80" s="13">
        <v>19116</v>
      </c>
      <c r="E80" s="13">
        <v>23518</v>
      </c>
      <c r="F80" s="13">
        <v>27849</v>
      </c>
      <c r="G80" s="13">
        <v>30162</v>
      </c>
      <c r="H80" s="26">
        <v>116612</v>
      </c>
    </row>
    <row r="81" spans="1:8" ht="12">
      <c r="A81" s="23"/>
      <c r="B81" s="24" t="s">
        <v>102</v>
      </c>
      <c r="C81" s="25">
        <v>0</v>
      </c>
      <c r="D81" s="13">
        <v>36</v>
      </c>
      <c r="E81" s="13">
        <v>133</v>
      </c>
      <c r="F81" s="13">
        <v>97</v>
      </c>
      <c r="G81" s="13">
        <v>86</v>
      </c>
      <c r="H81" s="26">
        <v>352</v>
      </c>
    </row>
    <row r="82" spans="1:8" ht="12">
      <c r="A82" s="23"/>
      <c r="B82" s="24" t="s">
        <v>103</v>
      </c>
      <c r="C82" s="25">
        <v>41</v>
      </c>
      <c r="D82" s="13">
        <v>122</v>
      </c>
      <c r="E82" s="13">
        <v>307</v>
      </c>
      <c r="F82" s="13">
        <v>150</v>
      </c>
      <c r="G82" s="13">
        <v>186</v>
      </c>
      <c r="H82" s="26">
        <v>806</v>
      </c>
    </row>
    <row r="83" spans="1:8" ht="12">
      <c r="A83" s="23"/>
      <c r="B83" s="24" t="s">
        <v>104</v>
      </c>
      <c r="C83" s="25">
        <v>149</v>
      </c>
      <c r="D83" s="13">
        <v>228</v>
      </c>
      <c r="E83" s="13">
        <v>259</v>
      </c>
      <c r="F83" s="13">
        <v>305</v>
      </c>
      <c r="G83" s="13">
        <v>357</v>
      </c>
      <c r="H83" s="26">
        <v>1298</v>
      </c>
    </row>
    <row r="84" spans="1:8" ht="12">
      <c r="A84" s="23"/>
      <c r="B84" s="24" t="s">
        <v>105</v>
      </c>
      <c r="C84" s="25">
        <v>8074</v>
      </c>
      <c r="D84" s="13">
        <v>12341</v>
      </c>
      <c r="E84" s="13">
        <v>14728</v>
      </c>
      <c r="F84" s="13">
        <v>14248</v>
      </c>
      <c r="G84" s="13">
        <v>15862</v>
      </c>
      <c r="H84" s="26">
        <v>65253</v>
      </c>
    </row>
    <row r="85" spans="1:8" ht="12">
      <c r="A85" s="23"/>
      <c r="B85" s="24" t="s">
        <v>109</v>
      </c>
      <c r="C85" s="25">
        <v>1027</v>
      </c>
      <c r="D85" s="13">
        <v>1844</v>
      </c>
      <c r="E85" s="13">
        <v>2420</v>
      </c>
      <c r="F85" s="13">
        <v>3393</v>
      </c>
      <c r="G85" s="13">
        <v>4314</v>
      </c>
      <c r="H85" s="26">
        <v>12998</v>
      </c>
    </row>
    <row r="86" spans="1:8" ht="12">
      <c r="A86" s="23"/>
      <c r="B86" s="24" t="s">
        <v>106</v>
      </c>
      <c r="C86" s="25">
        <v>1201</v>
      </c>
      <c r="D86" s="13">
        <v>1079</v>
      </c>
      <c r="E86" s="13">
        <v>902</v>
      </c>
      <c r="F86" s="13">
        <v>468</v>
      </c>
      <c r="G86" s="13">
        <v>843</v>
      </c>
      <c r="H86" s="26">
        <v>4493</v>
      </c>
    </row>
    <row r="87" spans="1:8" ht="12">
      <c r="A87" s="23"/>
      <c r="B87" s="24" t="s">
        <v>107</v>
      </c>
      <c r="C87" s="25">
        <v>344</v>
      </c>
      <c r="D87" s="13">
        <v>1173</v>
      </c>
      <c r="E87" s="13">
        <v>1016</v>
      </c>
      <c r="F87" s="13">
        <v>1728</v>
      </c>
      <c r="G87" s="13">
        <v>433</v>
      </c>
      <c r="H87" s="26">
        <v>4694</v>
      </c>
    </row>
    <row r="88" spans="1:8" ht="12">
      <c r="A88" s="23"/>
      <c r="B88" s="24" t="s">
        <v>108</v>
      </c>
      <c r="C88" s="25">
        <v>3188</v>
      </c>
      <c r="D88" s="13">
        <v>4354</v>
      </c>
      <c r="E88" s="13">
        <v>17421</v>
      </c>
      <c r="F88" s="13">
        <v>6544</v>
      </c>
      <c r="G88" s="13">
        <v>50474</v>
      </c>
      <c r="H88" s="26">
        <v>81981</v>
      </c>
    </row>
    <row r="89" spans="1:8" ht="12">
      <c r="A89" s="17" t="s">
        <v>118</v>
      </c>
      <c r="B89" s="15"/>
      <c r="C89" s="20">
        <v>55920</v>
      </c>
      <c r="D89" s="21">
        <v>73519</v>
      </c>
      <c r="E89" s="21">
        <v>125633</v>
      </c>
      <c r="F89" s="21">
        <v>121223</v>
      </c>
      <c r="G89" s="21">
        <v>187648</v>
      </c>
      <c r="H89" s="22">
        <v>563943</v>
      </c>
    </row>
    <row r="90" spans="1:8" ht="12">
      <c r="A90" s="27" t="s">
        <v>111</v>
      </c>
      <c r="B90" s="28"/>
      <c r="C90" s="29">
        <v>193536</v>
      </c>
      <c r="D90" s="30">
        <v>258568</v>
      </c>
      <c r="E90" s="30">
        <v>422155</v>
      </c>
      <c r="F90" s="30">
        <v>517642</v>
      </c>
      <c r="G90" s="30">
        <v>718154</v>
      </c>
      <c r="H90" s="31">
        <v>2110055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5"/>
  <sheetViews>
    <sheetView workbookViewId="0" topLeftCell="A1">
      <selection activeCell="E19" sqref="E19"/>
    </sheetView>
  </sheetViews>
  <sheetFormatPr defaultColWidth="9.140625" defaultRowHeight="12.75"/>
  <cols>
    <col min="1" max="1" width="4.57421875" style="0" customWidth="1"/>
    <col min="2" max="2" width="6.8515625" style="0" customWidth="1"/>
    <col min="3" max="3" width="23.421875" style="0" customWidth="1"/>
    <col min="4" max="4" width="8.28125" style="0" customWidth="1"/>
    <col min="5" max="5" width="21.28125" style="0" customWidth="1"/>
    <col min="8" max="8" width="9.8515625" style="0" bestFit="1" customWidth="1"/>
  </cols>
  <sheetData>
    <row r="1" spans="2:8" ht="12"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119</v>
      </c>
    </row>
    <row r="2" spans="1:8" ht="12">
      <c r="A2">
        <v>1</v>
      </c>
      <c r="B2">
        <v>2000</v>
      </c>
      <c r="C2" s="2" t="s">
        <v>0</v>
      </c>
      <c r="D2" s="1" t="s">
        <v>99</v>
      </c>
      <c r="E2" s="1" t="s">
        <v>1</v>
      </c>
      <c r="F2" s="1">
        <v>8707</v>
      </c>
      <c r="G2" s="1">
        <v>10435</v>
      </c>
      <c r="H2">
        <f>F2+G2</f>
        <v>19142</v>
      </c>
    </row>
    <row r="3" spans="1:8" ht="12">
      <c r="A3">
        <v>2</v>
      </c>
      <c r="B3">
        <v>2000</v>
      </c>
      <c r="C3" s="2" t="s">
        <v>0</v>
      </c>
      <c r="D3" s="1" t="s">
        <v>100</v>
      </c>
      <c r="E3" s="1" t="s">
        <v>2</v>
      </c>
      <c r="F3" s="1">
        <v>3304</v>
      </c>
      <c r="G3" s="1">
        <v>3483</v>
      </c>
      <c r="H3">
        <f aca="true" t="shared" si="0" ref="H3:H66">F3+G3</f>
        <v>6787</v>
      </c>
    </row>
    <row r="4" spans="1:8" ht="12">
      <c r="A4">
        <v>3</v>
      </c>
      <c r="B4">
        <v>2000</v>
      </c>
      <c r="C4" s="2" t="s">
        <v>0</v>
      </c>
      <c r="D4" s="1" t="s">
        <v>101</v>
      </c>
      <c r="E4" s="1" t="s">
        <v>3</v>
      </c>
      <c r="F4" s="1">
        <v>9656</v>
      </c>
      <c r="G4" s="1">
        <v>6311</v>
      </c>
      <c r="H4">
        <f t="shared" si="0"/>
        <v>15967</v>
      </c>
    </row>
    <row r="5" spans="1:8" ht="12">
      <c r="A5">
        <v>4</v>
      </c>
      <c r="B5">
        <v>2000</v>
      </c>
      <c r="C5" s="2" t="s">
        <v>0</v>
      </c>
      <c r="D5" s="1" t="s">
        <v>102</v>
      </c>
      <c r="E5" s="1" t="s">
        <v>15</v>
      </c>
      <c r="F5" s="1">
        <v>0</v>
      </c>
      <c r="G5" s="1">
        <v>0</v>
      </c>
      <c r="H5">
        <f t="shared" si="0"/>
        <v>0</v>
      </c>
    </row>
    <row r="6" spans="1:8" ht="12">
      <c r="A6">
        <v>5</v>
      </c>
      <c r="B6">
        <v>2000</v>
      </c>
      <c r="C6" s="2" t="s">
        <v>0</v>
      </c>
      <c r="D6" s="1" t="s">
        <v>103</v>
      </c>
      <c r="E6" s="1" t="s">
        <v>4</v>
      </c>
      <c r="F6" s="1">
        <v>4</v>
      </c>
      <c r="G6" s="1">
        <v>37</v>
      </c>
      <c r="H6">
        <f t="shared" si="0"/>
        <v>41</v>
      </c>
    </row>
    <row r="7" spans="1:8" ht="12">
      <c r="A7">
        <v>6</v>
      </c>
      <c r="B7">
        <v>2000</v>
      </c>
      <c r="C7" s="2" t="s">
        <v>0</v>
      </c>
      <c r="D7" s="1" t="s">
        <v>104</v>
      </c>
      <c r="E7" s="1" t="s">
        <v>5</v>
      </c>
      <c r="F7" s="1">
        <v>126</v>
      </c>
      <c r="G7" s="1">
        <v>23</v>
      </c>
      <c r="H7">
        <f t="shared" si="0"/>
        <v>149</v>
      </c>
    </row>
    <row r="8" spans="1:8" ht="12">
      <c r="A8">
        <v>7</v>
      </c>
      <c r="B8">
        <v>2000</v>
      </c>
      <c r="C8" s="2" t="s">
        <v>0</v>
      </c>
      <c r="D8" s="1" t="s">
        <v>105</v>
      </c>
      <c r="E8" s="1" t="s">
        <v>6</v>
      </c>
      <c r="F8" s="1">
        <v>4168</v>
      </c>
      <c r="G8" s="1">
        <v>3906</v>
      </c>
      <c r="H8">
        <f t="shared" si="0"/>
        <v>8074</v>
      </c>
    </row>
    <row r="9" spans="1:8" ht="12">
      <c r="A9">
        <v>8</v>
      </c>
      <c r="B9">
        <v>2000</v>
      </c>
      <c r="C9" s="2" t="s">
        <v>0</v>
      </c>
      <c r="D9" s="1" t="s">
        <v>109</v>
      </c>
      <c r="E9" s="1" t="s">
        <v>7</v>
      </c>
      <c r="F9" s="1">
        <v>640</v>
      </c>
      <c r="G9" s="1">
        <v>387</v>
      </c>
      <c r="H9">
        <f t="shared" si="0"/>
        <v>1027</v>
      </c>
    </row>
    <row r="10" spans="1:8" ht="12">
      <c r="A10">
        <v>9</v>
      </c>
      <c r="B10">
        <v>2000</v>
      </c>
      <c r="C10" s="2" t="s">
        <v>0</v>
      </c>
      <c r="D10" s="1" t="s">
        <v>106</v>
      </c>
      <c r="E10" s="1" t="s">
        <v>8</v>
      </c>
      <c r="F10" s="1">
        <v>656</v>
      </c>
      <c r="G10" s="1">
        <v>545</v>
      </c>
      <c r="H10">
        <f t="shared" si="0"/>
        <v>1201</v>
      </c>
    </row>
    <row r="11" spans="1:8" ht="12">
      <c r="A11">
        <v>10</v>
      </c>
      <c r="B11">
        <v>2000</v>
      </c>
      <c r="C11" s="2" t="s">
        <v>0</v>
      </c>
      <c r="D11" s="1" t="s">
        <v>107</v>
      </c>
      <c r="E11" s="1" t="s">
        <v>9</v>
      </c>
      <c r="F11" s="1">
        <v>11</v>
      </c>
      <c r="G11" s="1">
        <v>333</v>
      </c>
      <c r="H11">
        <f t="shared" si="0"/>
        <v>344</v>
      </c>
    </row>
    <row r="12" spans="1:8" ht="12">
      <c r="A12">
        <v>11</v>
      </c>
      <c r="B12">
        <v>2000</v>
      </c>
      <c r="C12" s="2" t="s">
        <v>0</v>
      </c>
      <c r="D12" s="1" t="s">
        <v>108</v>
      </c>
      <c r="E12" s="1" t="s">
        <v>10</v>
      </c>
      <c r="F12" s="1">
        <v>2931</v>
      </c>
      <c r="G12" s="1">
        <v>257</v>
      </c>
      <c r="H12">
        <f t="shared" si="0"/>
        <v>3188</v>
      </c>
    </row>
    <row r="13" spans="1:8" ht="12">
      <c r="A13">
        <v>1</v>
      </c>
      <c r="B13">
        <v>2000</v>
      </c>
      <c r="C13" s="2" t="s">
        <v>11</v>
      </c>
      <c r="D13" s="1" t="s">
        <v>99</v>
      </c>
      <c r="E13" s="1" t="s">
        <v>1</v>
      </c>
      <c r="F13" s="1">
        <v>152</v>
      </c>
      <c r="G13" s="1">
        <v>5980</v>
      </c>
      <c r="H13">
        <f t="shared" si="0"/>
        <v>6132</v>
      </c>
    </row>
    <row r="14" spans="1:8" ht="12">
      <c r="A14">
        <v>2</v>
      </c>
      <c r="B14">
        <v>2000</v>
      </c>
      <c r="C14" s="2" t="s">
        <v>11</v>
      </c>
      <c r="D14" s="1" t="s">
        <v>100</v>
      </c>
      <c r="E14" s="1" t="s">
        <v>2</v>
      </c>
      <c r="F14" s="1">
        <v>58</v>
      </c>
      <c r="G14" s="1">
        <v>2330</v>
      </c>
      <c r="H14">
        <f t="shared" si="0"/>
        <v>2388</v>
      </c>
    </row>
    <row r="15" spans="1:8" ht="12">
      <c r="A15">
        <v>3</v>
      </c>
      <c r="B15">
        <v>2000</v>
      </c>
      <c r="C15" s="2" t="s">
        <v>11</v>
      </c>
      <c r="D15" s="1" t="s">
        <v>101</v>
      </c>
      <c r="E15" s="1" t="s">
        <v>3</v>
      </c>
      <c r="F15" s="1">
        <v>0</v>
      </c>
      <c r="G15" s="1">
        <v>789</v>
      </c>
      <c r="H15">
        <f t="shared" si="0"/>
        <v>789</v>
      </c>
    </row>
    <row r="16" spans="1:8" ht="12">
      <c r="A16">
        <v>4</v>
      </c>
      <c r="B16">
        <v>2000</v>
      </c>
      <c r="C16" s="2" t="s">
        <v>11</v>
      </c>
      <c r="D16" s="1" t="s">
        <v>102</v>
      </c>
      <c r="E16" s="1" t="s">
        <v>15</v>
      </c>
      <c r="F16" s="1">
        <v>0</v>
      </c>
      <c r="G16" s="1">
        <v>33</v>
      </c>
      <c r="H16">
        <f t="shared" si="0"/>
        <v>33</v>
      </c>
    </row>
    <row r="17" spans="1:8" ht="12">
      <c r="A17">
        <v>5</v>
      </c>
      <c r="B17">
        <v>2000</v>
      </c>
      <c r="C17" s="2" t="s">
        <v>11</v>
      </c>
      <c r="D17" s="1" t="s">
        <v>103</v>
      </c>
      <c r="E17" s="1" t="s">
        <v>4</v>
      </c>
      <c r="F17" s="1">
        <v>0</v>
      </c>
      <c r="G17" s="1">
        <v>405</v>
      </c>
      <c r="H17">
        <f t="shared" si="0"/>
        <v>405</v>
      </c>
    </row>
    <row r="18" spans="1:8" ht="12">
      <c r="A18">
        <v>6</v>
      </c>
      <c r="B18">
        <v>2000</v>
      </c>
      <c r="C18" s="2" t="s">
        <v>11</v>
      </c>
      <c r="D18" s="1" t="s">
        <v>104</v>
      </c>
      <c r="E18" s="1" t="s">
        <v>5</v>
      </c>
      <c r="F18" s="1">
        <v>0</v>
      </c>
      <c r="G18" s="1">
        <v>73</v>
      </c>
      <c r="H18">
        <f t="shared" si="0"/>
        <v>73</v>
      </c>
    </row>
    <row r="19" spans="1:8" ht="12">
      <c r="A19">
        <v>7</v>
      </c>
      <c r="B19">
        <v>2000</v>
      </c>
      <c r="C19" s="2" t="s">
        <v>11</v>
      </c>
      <c r="D19" s="1" t="s">
        <v>105</v>
      </c>
      <c r="E19" s="1" t="s">
        <v>6</v>
      </c>
      <c r="F19" s="1">
        <v>0</v>
      </c>
      <c r="G19" s="1">
        <v>328</v>
      </c>
      <c r="H19">
        <f t="shared" si="0"/>
        <v>328</v>
      </c>
    </row>
    <row r="20" spans="1:8" ht="12">
      <c r="A20">
        <v>8</v>
      </c>
      <c r="B20">
        <v>2000</v>
      </c>
      <c r="C20" s="2" t="s">
        <v>11</v>
      </c>
      <c r="D20" s="1" t="s">
        <v>109</v>
      </c>
      <c r="E20" s="1" t="s">
        <v>7</v>
      </c>
      <c r="F20" s="1">
        <v>0</v>
      </c>
      <c r="G20" s="1">
        <v>160</v>
      </c>
      <c r="H20">
        <f t="shared" si="0"/>
        <v>160</v>
      </c>
    </row>
    <row r="21" spans="1:8" ht="12">
      <c r="A21">
        <v>9</v>
      </c>
      <c r="B21">
        <v>2000</v>
      </c>
      <c r="C21" s="2" t="s">
        <v>11</v>
      </c>
      <c r="D21" s="1" t="s">
        <v>106</v>
      </c>
      <c r="E21" s="1" t="s">
        <v>8</v>
      </c>
      <c r="F21" s="1">
        <v>2536</v>
      </c>
      <c r="G21" s="1">
        <v>88</v>
      </c>
      <c r="H21">
        <f t="shared" si="0"/>
        <v>2624</v>
      </c>
    </row>
    <row r="22" spans="1:8" ht="12">
      <c r="A22">
        <v>10</v>
      </c>
      <c r="B22">
        <v>2000</v>
      </c>
      <c r="C22" s="2" t="s">
        <v>11</v>
      </c>
      <c r="D22" s="1" t="s">
        <v>107</v>
      </c>
      <c r="E22" s="1" t="s">
        <v>9</v>
      </c>
      <c r="F22" s="1">
        <v>0</v>
      </c>
      <c r="G22" s="1">
        <v>938</v>
      </c>
      <c r="H22">
        <f t="shared" si="0"/>
        <v>938</v>
      </c>
    </row>
    <row r="23" spans="1:8" ht="12">
      <c r="A23">
        <v>11</v>
      </c>
      <c r="B23">
        <v>2000</v>
      </c>
      <c r="C23" s="2" t="s">
        <v>11</v>
      </c>
      <c r="D23" s="1" t="s">
        <v>108</v>
      </c>
      <c r="E23" s="1" t="s">
        <v>10</v>
      </c>
      <c r="F23" s="1">
        <v>0</v>
      </c>
      <c r="G23" s="1">
        <v>161</v>
      </c>
      <c r="H23">
        <f t="shared" si="0"/>
        <v>161</v>
      </c>
    </row>
    <row r="24" spans="1:8" ht="12">
      <c r="A24">
        <v>1</v>
      </c>
      <c r="B24">
        <v>2000</v>
      </c>
      <c r="C24" s="2" t="s">
        <v>12</v>
      </c>
      <c r="D24" s="1" t="s">
        <v>99</v>
      </c>
      <c r="E24" s="1" t="s">
        <v>1</v>
      </c>
      <c r="F24" s="1">
        <v>6837</v>
      </c>
      <c r="G24" s="1">
        <v>637</v>
      </c>
      <c r="H24">
        <f t="shared" si="0"/>
        <v>7474</v>
      </c>
    </row>
    <row r="25" spans="1:8" ht="12">
      <c r="A25">
        <v>2</v>
      </c>
      <c r="B25">
        <v>2000</v>
      </c>
      <c r="C25" s="2" t="s">
        <v>12</v>
      </c>
      <c r="D25" s="1" t="s">
        <v>100</v>
      </c>
      <c r="E25" s="1" t="s">
        <v>2</v>
      </c>
      <c r="F25" s="1">
        <v>2632</v>
      </c>
      <c r="G25" s="1">
        <v>240</v>
      </c>
      <c r="H25">
        <f t="shared" si="0"/>
        <v>2872</v>
      </c>
    </row>
    <row r="26" spans="1:8" ht="12">
      <c r="A26">
        <v>3</v>
      </c>
      <c r="B26">
        <v>2000</v>
      </c>
      <c r="C26" s="2" t="s">
        <v>12</v>
      </c>
      <c r="D26" s="1" t="s">
        <v>101</v>
      </c>
      <c r="E26" s="1" t="s">
        <v>3</v>
      </c>
      <c r="F26" s="1">
        <v>18122</v>
      </c>
      <c r="G26" s="1">
        <v>224</v>
      </c>
      <c r="H26">
        <f t="shared" si="0"/>
        <v>18346</v>
      </c>
    </row>
    <row r="27" spans="1:8" ht="12">
      <c r="A27">
        <v>4</v>
      </c>
      <c r="B27">
        <v>2000</v>
      </c>
      <c r="C27" s="2" t="s">
        <v>12</v>
      </c>
      <c r="D27" s="1" t="s">
        <v>102</v>
      </c>
      <c r="E27" s="1" t="s">
        <v>15</v>
      </c>
      <c r="F27" s="1">
        <v>2</v>
      </c>
      <c r="G27" s="1">
        <v>0</v>
      </c>
      <c r="H27">
        <f t="shared" si="0"/>
        <v>2</v>
      </c>
    </row>
    <row r="28" spans="1:8" ht="12">
      <c r="A28">
        <v>5</v>
      </c>
      <c r="B28">
        <v>2000</v>
      </c>
      <c r="C28" s="2" t="s">
        <v>12</v>
      </c>
      <c r="D28" s="1" t="s">
        <v>103</v>
      </c>
      <c r="E28" s="1" t="s">
        <v>4</v>
      </c>
      <c r="F28" s="1">
        <v>492</v>
      </c>
      <c r="G28" s="1">
        <v>0</v>
      </c>
      <c r="H28">
        <f t="shared" si="0"/>
        <v>492</v>
      </c>
    </row>
    <row r="29" spans="1:8" ht="12">
      <c r="A29">
        <v>6</v>
      </c>
      <c r="B29">
        <v>2000</v>
      </c>
      <c r="C29" s="2" t="s">
        <v>12</v>
      </c>
      <c r="D29" s="1" t="s">
        <v>104</v>
      </c>
      <c r="E29" s="1" t="s">
        <v>5</v>
      </c>
      <c r="F29" s="1">
        <v>269</v>
      </c>
      <c r="G29" s="1">
        <v>20</v>
      </c>
      <c r="H29">
        <f t="shared" si="0"/>
        <v>289</v>
      </c>
    </row>
    <row r="30" spans="1:8" ht="12">
      <c r="A30">
        <v>7</v>
      </c>
      <c r="B30">
        <v>2000</v>
      </c>
      <c r="C30" s="2" t="s">
        <v>12</v>
      </c>
      <c r="D30" s="1" t="s">
        <v>105</v>
      </c>
      <c r="E30" s="1" t="s">
        <v>6</v>
      </c>
      <c r="F30" s="1">
        <v>5343</v>
      </c>
      <c r="G30" s="1">
        <v>306</v>
      </c>
      <c r="H30">
        <f t="shared" si="0"/>
        <v>5649</v>
      </c>
    </row>
    <row r="31" spans="1:8" ht="12">
      <c r="A31">
        <v>8</v>
      </c>
      <c r="B31">
        <v>2000</v>
      </c>
      <c r="C31" s="2" t="s">
        <v>12</v>
      </c>
      <c r="D31" s="1" t="s">
        <v>109</v>
      </c>
      <c r="E31" s="1" t="s">
        <v>7</v>
      </c>
      <c r="F31" s="1">
        <v>746</v>
      </c>
      <c r="G31" s="1">
        <v>32</v>
      </c>
      <c r="H31">
        <f t="shared" si="0"/>
        <v>778</v>
      </c>
    </row>
    <row r="32" spans="1:8" ht="12">
      <c r="A32">
        <v>9</v>
      </c>
      <c r="B32">
        <v>2000</v>
      </c>
      <c r="C32" s="2" t="s">
        <v>12</v>
      </c>
      <c r="D32" s="1" t="s">
        <v>106</v>
      </c>
      <c r="E32" s="1" t="s">
        <v>8</v>
      </c>
      <c r="F32" s="1">
        <v>16</v>
      </c>
      <c r="G32" s="1">
        <v>0</v>
      </c>
      <c r="H32">
        <f t="shared" si="0"/>
        <v>16</v>
      </c>
    </row>
    <row r="33" spans="1:8" ht="12">
      <c r="A33">
        <v>10</v>
      </c>
      <c r="B33">
        <v>2000</v>
      </c>
      <c r="C33" s="2" t="s">
        <v>12</v>
      </c>
      <c r="D33" s="1" t="s">
        <v>107</v>
      </c>
      <c r="E33" s="1" t="s">
        <v>9</v>
      </c>
      <c r="F33" s="1">
        <v>640</v>
      </c>
      <c r="G33" s="1">
        <v>55</v>
      </c>
      <c r="H33">
        <f t="shared" si="0"/>
        <v>695</v>
      </c>
    </row>
    <row r="34" spans="1:8" ht="12">
      <c r="A34">
        <v>11</v>
      </c>
      <c r="B34">
        <v>2000</v>
      </c>
      <c r="C34" s="2" t="s">
        <v>12</v>
      </c>
      <c r="D34" s="1" t="s">
        <v>108</v>
      </c>
      <c r="E34" s="1" t="s">
        <v>10</v>
      </c>
      <c r="F34" s="1">
        <v>2000</v>
      </c>
      <c r="G34" s="1">
        <v>0</v>
      </c>
      <c r="H34">
        <f t="shared" si="0"/>
        <v>2000</v>
      </c>
    </row>
    <row r="35" spans="1:8" ht="12">
      <c r="A35">
        <v>1</v>
      </c>
      <c r="B35">
        <v>2000</v>
      </c>
      <c r="C35" s="2" t="s">
        <v>13</v>
      </c>
      <c r="D35" s="1" t="s">
        <v>99</v>
      </c>
      <c r="E35" s="1" t="s">
        <v>1</v>
      </c>
      <c r="F35" s="1">
        <v>0</v>
      </c>
      <c r="G35" s="1">
        <v>0</v>
      </c>
      <c r="H35">
        <f t="shared" si="0"/>
        <v>0</v>
      </c>
    </row>
    <row r="36" spans="1:8" ht="12">
      <c r="A36">
        <v>2</v>
      </c>
      <c r="B36">
        <v>2000</v>
      </c>
      <c r="C36" s="2" t="s">
        <v>13</v>
      </c>
      <c r="D36" s="1" t="s">
        <v>100</v>
      </c>
      <c r="E36" s="1" t="s">
        <v>2</v>
      </c>
      <c r="F36" s="1">
        <v>0</v>
      </c>
      <c r="G36" s="1">
        <v>0</v>
      </c>
      <c r="H36">
        <f t="shared" si="0"/>
        <v>0</v>
      </c>
    </row>
    <row r="37" spans="1:8" ht="12">
      <c r="A37">
        <v>3</v>
      </c>
      <c r="B37">
        <v>2000</v>
      </c>
      <c r="C37" s="2" t="s">
        <v>13</v>
      </c>
      <c r="D37" s="1" t="s">
        <v>101</v>
      </c>
      <c r="E37" s="1" t="s">
        <v>3</v>
      </c>
      <c r="F37" s="1">
        <v>0</v>
      </c>
      <c r="G37" s="1">
        <v>0</v>
      </c>
      <c r="H37">
        <f t="shared" si="0"/>
        <v>0</v>
      </c>
    </row>
    <row r="38" spans="1:8" ht="12">
      <c r="A38">
        <v>4</v>
      </c>
      <c r="B38">
        <v>2000</v>
      </c>
      <c r="C38" s="2" t="s">
        <v>13</v>
      </c>
      <c r="D38" s="1" t="s">
        <v>102</v>
      </c>
      <c r="E38" s="1" t="s">
        <v>15</v>
      </c>
      <c r="F38" s="1">
        <v>0</v>
      </c>
      <c r="G38" s="1">
        <v>0</v>
      </c>
      <c r="H38">
        <f t="shared" si="0"/>
        <v>0</v>
      </c>
    </row>
    <row r="39" spans="1:8" ht="12">
      <c r="A39">
        <v>5</v>
      </c>
      <c r="B39">
        <v>2000</v>
      </c>
      <c r="C39" s="2" t="s">
        <v>13</v>
      </c>
      <c r="D39" s="1" t="s">
        <v>103</v>
      </c>
      <c r="E39" s="1" t="s">
        <v>4</v>
      </c>
      <c r="F39" s="1">
        <v>0</v>
      </c>
      <c r="G39" s="1">
        <v>0</v>
      </c>
      <c r="H39">
        <f t="shared" si="0"/>
        <v>0</v>
      </c>
    </row>
    <row r="40" spans="1:8" ht="12">
      <c r="A40">
        <v>6</v>
      </c>
      <c r="B40">
        <v>2000</v>
      </c>
      <c r="C40" s="2" t="s">
        <v>13</v>
      </c>
      <c r="D40" s="1" t="s">
        <v>104</v>
      </c>
      <c r="E40" s="1" t="s">
        <v>5</v>
      </c>
      <c r="F40" s="1">
        <v>0</v>
      </c>
      <c r="G40" s="1">
        <v>0</v>
      </c>
      <c r="H40">
        <f t="shared" si="0"/>
        <v>0</v>
      </c>
    </row>
    <row r="41" spans="1:8" ht="12">
      <c r="A41">
        <v>7</v>
      </c>
      <c r="B41">
        <v>2000</v>
      </c>
      <c r="C41" s="2" t="s">
        <v>13</v>
      </c>
      <c r="D41" s="1" t="s">
        <v>105</v>
      </c>
      <c r="E41" s="1" t="s">
        <v>6</v>
      </c>
      <c r="F41" s="1">
        <v>0</v>
      </c>
      <c r="G41" s="1">
        <v>0</v>
      </c>
      <c r="H41">
        <f t="shared" si="0"/>
        <v>0</v>
      </c>
    </row>
    <row r="42" spans="1:8" ht="12">
      <c r="A42">
        <v>8</v>
      </c>
      <c r="B42">
        <v>2000</v>
      </c>
      <c r="C42" s="2" t="s">
        <v>13</v>
      </c>
      <c r="D42" s="1" t="s">
        <v>109</v>
      </c>
      <c r="E42" s="1" t="s">
        <v>7</v>
      </c>
      <c r="F42" s="1">
        <v>15</v>
      </c>
      <c r="G42" s="1">
        <v>0</v>
      </c>
      <c r="H42">
        <f t="shared" si="0"/>
        <v>15</v>
      </c>
    </row>
    <row r="43" spans="1:8" ht="12">
      <c r="A43">
        <v>9</v>
      </c>
      <c r="B43">
        <v>2000</v>
      </c>
      <c r="C43" s="2" t="s">
        <v>13</v>
      </c>
      <c r="D43" s="1" t="s">
        <v>106</v>
      </c>
      <c r="E43" s="1" t="s">
        <v>8</v>
      </c>
      <c r="F43" s="1">
        <v>0</v>
      </c>
      <c r="G43" s="1">
        <v>0</v>
      </c>
      <c r="H43">
        <f t="shared" si="0"/>
        <v>0</v>
      </c>
    </row>
    <row r="44" spans="1:8" ht="12">
      <c r="A44">
        <v>10</v>
      </c>
      <c r="B44">
        <v>2000</v>
      </c>
      <c r="C44" s="2" t="s">
        <v>13</v>
      </c>
      <c r="D44" s="1" t="s">
        <v>107</v>
      </c>
      <c r="E44" s="1" t="s">
        <v>9</v>
      </c>
      <c r="F44" s="1">
        <v>0</v>
      </c>
      <c r="G44" s="1">
        <v>0</v>
      </c>
      <c r="H44">
        <f t="shared" si="0"/>
        <v>0</v>
      </c>
    </row>
    <row r="45" spans="1:8" ht="12">
      <c r="A45">
        <v>11</v>
      </c>
      <c r="B45">
        <v>2000</v>
      </c>
      <c r="C45" s="2" t="s">
        <v>13</v>
      </c>
      <c r="D45" s="1" t="s">
        <v>108</v>
      </c>
      <c r="E45" s="1" t="s">
        <v>10</v>
      </c>
      <c r="F45" s="1">
        <v>0</v>
      </c>
      <c r="G45" s="1">
        <v>0</v>
      </c>
      <c r="H45">
        <f t="shared" si="0"/>
        <v>0</v>
      </c>
    </row>
    <row r="46" spans="1:8" ht="12">
      <c r="A46">
        <v>1</v>
      </c>
      <c r="B46">
        <v>2000</v>
      </c>
      <c r="C46" s="2" t="s">
        <v>14</v>
      </c>
      <c r="D46" s="1" t="s">
        <v>99</v>
      </c>
      <c r="E46" s="1" t="s">
        <v>1</v>
      </c>
      <c r="F46" s="1">
        <v>5815</v>
      </c>
      <c r="G46" s="1">
        <v>7921</v>
      </c>
      <c r="H46">
        <f t="shared" si="0"/>
        <v>13736</v>
      </c>
    </row>
    <row r="47" spans="1:8" ht="12">
      <c r="A47">
        <v>2</v>
      </c>
      <c r="B47">
        <v>2000</v>
      </c>
      <c r="C47" s="2" t="s">
        <v>14</v>
      </c>
      <c r="D47" s="1" t="s">
        <v>100</v>
      </c>
      <c r="E47" s="1" t="s">
        <v>2</v>
      </c>
      <c r="F47" s="1">
        <v>2243</v>
      </c>
      <c r="G47" s="1">
        <v>2911</v>
      </c>
      <c r="H47">
        <f t="shared" si="0"/>
        <v>5154</v>
      </c>
    </row>
    <row r="48" spans="1:8" ht="12">
      <c r="A48">
        <v>3</v>
      </c>
      <c r="B48">
        <v>2000</v>
      </c>
      <c r="C48" s="2" t="s">
        <v>14</v>
      </c>
      <c r="D48" s="1" t="s">
        <v>101</v>
      </c>
      <c r="E48" s="1" t="s">
        <v>3</v>
      </c>
      <c r="F48" s="1">
        <v>4020</v>
      </c>
      <c r="G48" s="1">
        <v>3401</v>
      </c>
      <c r="H48">
        <f t="shared" si="0"/>
        <v>7421</v>
      </c>
    </row>
    <row r="49" spans="1:8" ht="12">
      <c r="A49">
        <v>4</v>
      </c>
      <c r="B49">
        <v>2000</v>
      </c>
      <c r="C49" s="2" t="s">
        <v>14</v>
      </c>
      <c r="D49" s="1" t="s">
        <v>102</v>
      </c>
      <c r="E49" s="1" t="s">
        <v>15</v>
      </c>
      <c r="F49" s="1">
        <v>107</v>
      </c>
      <c r="G49" s="1">
        <v>36</v>
      </c>
      <c r="H49">
        <f t="shared" si="0"/>
        <v>143</v>
      </c>
    </row>
    <row r="50" spans="1:8" ht="12">
      <c r="A50">
        <v>5</v>
      </c>
      <c r="B50">
        <v>2000</v>
      </c>
      <c r="C50" s="2" t="s">
        <v>14</v>
      </c>
      <c r="D50" s="1" t="s">
        <v>103</v>
      </c>
      <c r="E50" s="1" t="s">
        <v>4</v>
      </c>
      <c r="F50" s="1">
        <v>160</v>
      </c>
      <c r="G50" s="1">
        <v>54</v>
      </c>
      <c r="H50">
        <f t="shared" si="0"/>
        <v>214</v>
      </c>
    </row>
    <row r="51" spans="1:8" ht="12">
      <c r="A51">
        <v>6</v>
      </c>
      <c r="B51">
        <v>2000</v>
      </c>
      <c r="C51" s="2" t="s">
        <v>14</v>
      </c>
      <c r="D51" s="1" t="s">
        <v>104</v>
      </c>
      <c r="E51" s="1" t="s">
        <v>5</v>
      </c>
      <c r="F51" s="1">
        <v>233</v>
      </c>
      <c r="G51" s="1">
        <v>104</v>
      </c>
      <c r="H51">
        <f t="shared" si="0"/>
        <v>337</v>
      </c>
    </row>
    <row r="52" spans="1:8" ht="12">
      <c r="A52">
        <v>7</v>
      </c>
      <c r="B52">
        <v>2000</v>
      </c>
      <c r="C52" s="2" t="s">
        <v>14</v>
      </c>
      <c r="D52" s="1" t="s">
        <v>105</v>
      </c>
      <c r="E52" s="1" t="s">
        <v>6</v>
      </c>
      <c r="F52" s="1">
        <v>1888</v>
      </c>
      <c r="G52" s="1">
        <v>2785</v>
      </c>
      <c r="H52">
        <f t="shared" si="0"/>
        <v>4673</v>
      </c>
    </row>
    <row r="53" spans="1:8" ht="12">
      <c r="A53">
        <v>8</v>
      </c>
      <c r="B53">
        <v>2000</v>
      </c>
      <c r="C53" s="2" t="s">
        <v>14</v>
      </c>
      <c r="D53" s="1" t="s">
        <v>109</v>
      </c>
      <c r="E53" s="1" t="s">
        <v>7</v>
      </c>
      <c r="F53" s="1">
        <v>819</v>
      </c>
      <c r="G53" s="1">
        <v>384</v>
      </c>
      <c r="H53">
        <f t="shared" si="0"/>
        <v>1203</v>
      </c>
    </row>
    <row r="54" spans="1:8" ht="12">
      <c r="A54">
        <v>9</v>
      </c>
      <c r="B54">
        <v>2000</v>
      </c>
      <c r="C54" s="2" t="s">
        <v>14</v>
      </c>
      <c r="D54" s="1" t="s">
        <v>106</v>
      </c>
      <c r="E54" s="1" t="s">
        <v>8</v>
      </c>
      <c r="F54" s="1">
        <v>99</v>
      </c>
      <c r="G54" s="1">
        <v>282</v>
      </c>
      <c r="H54">
        <f t="shared" si="0"/>
        <v>381</v>
      </c>
    </row>
    <row r="55" spans="1:8" ht="12">
      <c r="A55">
        <v>10</v>
      </c>
      <c r="B55">
        <v>2000</v>
      </c>
      <c r="C55" s="2" t="s">
        <v>14</v>
      </c>
      <c r="D55" s="1" t="s">
        <v>107</v>
      </c>
      <c r="E55" s="1" t="s">
        <v>9</v>
      </c>
      <c r="F55" s="1">
        <v>404</v>
      </c>
      <c r="G55" s="1">
        <v>101</v>
      </c>
      <c r="H55">
        <f t="shared" si="0"/>
        <v>505</v>
      </c>
    </row>
    <row r="56" spans="1:8" ht="12">
      <c r="A56">
        <v>11</v>
      </c>
      <c r="B56">
        <v>2000</v>
      </c>
      <c r="C56" s="2" t="s">
        <v>14</v>
      </c>
      <c r="D56" s="1" t="s">
        <v>108</v>
      </c>
      <c r="E56" s="1" t="s">
        <v>10</v>
      </c>
      <c r="F56" s="1">
        <v>700</v>
      </c>
      <c r="G56" s="1">
        <v>934</v>
      </c>
      <c r="H56">
        <f t="shared" si="0"/>
        <v>1634</v>
      </c>
    </row>
    <row r="57" spans="1:8" ht="12">
      <c r="A57">
        <v>2</v>
      </c>
      <c r="B57">
        <v>2000</v>
      </c>
      <c r="C57" s="2" t="s">
        <v>16</v>
      </c>
      <c r="D57" s="1" t="s">
        <v>99</v>
      </c>
      <c r="E57" s="1" t="s">
        <v>1</v>
      </c>
      <c r="F57" s="1">
        <v>1271</v>
      </c>
      <c r="G57" s="1">
        <v>824</v>
      </c>
      <c r="H57">
        <f t="shared" si="0"/>
        <v>2095</v>
      </c>
    </row>
    <row r="58" spans="1:8" ht="12">
      <c r="A58">
        <v>3</v>
      </c>
      <c r="B58">
        <v>2000</v>
      </c>
      <c r="C58" s="2" t="s">
        <v>16</v>
      </c>
      <c r="D58" s="1" t="s">
        <v>100</v>
      </c>
      <c r="E58" s="1" t="s">
        <v>2</v>
      </c>
      <c r="F58" s="1">
        <v>523</v>
      </c>
      <c r="G58" s="1">
        <v>325</v>
      </c>
      <c r="H58">
        <f t="shared" si="0"/>
        <v>848</v>
      </c>
    </row>
    <row r="59" spans="1:8" ht="12">
      <c r="A59">
        <v>4</v>
      </c>
      <c r="B59">
        <v>2000</v>
      </c>
      <c r="C59" s="2" t="s">
        <v>16</v>
      </c>
      <c r="D59" s="1" t="s">
        <v>101</v>
      </c>
      <c r="E59" s="1" t="s">
        <v>3</v>
      </c>
      <c r="F59" s="1">
        <v>916</v>
      </c>
      <c r="G59" s="1">
        <v>350</v>
      </c>
      <c r="H59">
        <f t="shared" si="0"/>
        <v>1266</v>
      </c>
    </row>
    <row r="60" spans="1:8" ht="12">
      <c r="A60">
        <v>5</v>
      </c>
      <c r="B60">
        <v>2000</v>
      </c>
      <c r="C60" s="2" t="s">
        <v>16</v>
      </c>
      <c r="D60" s="1" t="s">
        <v>103</v>
      </c>
      <c r="E60" s="1" t="s">
        <v>4</v>
      </c>
      <c r="F60" s="1">
        <v>0</v>
      </c>
      <c r="G60" s="1">
        <v>0</v>
      </c>
      <c r="H60">
        <f t="shared" si="0"/>
        <v>0</v>
      </c>
    </row>
    <row r="61" spans="1:8" ht="12">
      <c r="A61">
        <v>6</v>
      </c>
      <c r="B61">
        <v>2000</v>
      </c>
      <c r="C61" s="2" t="s">
        <v>16</v>
      </c>
      <c r="D61" s="1" t="s">
        <v>104</v>
      </c>
      <c r="E61" s="1" t="s">
        <v>5</v>
      </c>
      <c r="F61" s="1">
        <v>15</v>
      </c>
      <c r="G61" s="1">
        <v>4</v>
      </c>
      <c r="H61">
        <f t="shared" si="0"/>
        <v>19</v>
      </c>
    </row>
    <row r="62" spans="1:8" ht="12">
      <c r="A62">
        <v>7</v>
      </c>
      <c r="B62">
        <v>2000</v>
      </c>
      <c r="C62" s="2" t="s">
        <v>16</v>
      </c>
      <c r="D62" s="1" t="s">
        <v>105</v>
      </c>
      <c r="E62" s="1" t="s">
        <v>6</v>
      </c>
      <c r="F62" s="1">
        <v>335</v>
      </c>
      <c r="G62" s="1">
        <v>235</v>
      </c>
      <c r="H62">
        <f t="shared" si="0"/>
        <v>570</v>
      </c>
    </row>
    <row r="63" spans="1:8" ht="12">
      <c r="A63">
        <v>8</v>
      </c>
      <c r="B63">
        <v>2000</v>
      </c>
      <c r="C63" s="2" t="s">
        <v>16</v>
      </c>
      <c r="D63" s="1" t="s">
        <v>109</v>
      </c>
      <c r="E63" s="1" t="s">
        <v>7</v>
      </c>
      <c r="F63" s="1">
        <v>75</v>
      </c>
      <c r="G63" s="1">
        <v>41</v>
      </c>
      <c r="H63">
        <f t="shared" si="0"/>
        <v>116</v>
      </c>
    </row>
    <row r="64" spans="1:8" ht="12">
      <c r="A64">
        <v>9</v>
      </c>
      <c r="B64">
        <v>2000</v>
      </c>
      <c r="C64" s="2" t="s">
        <v>16</v>
      </c>
      <c r="D64" s="1" t="s">
        <v>106</v>
      </c>
      <c r="E64" s="1" t="s">
        <v>8</v>
      </c>
      <c r="F64" s="1">
        <v>0</v>
      </c>
      <c r="G64" s="1">
        <v>0</v>
      </c>
      <c r="H64">
        <f t="shared" si="0"/>
        <v>0</v>
      </c>
    </row>
    <row r="65" spans="1:8" ht="12">
      <c r="A65">
        <v>10</v>
      </c>
      <c r="B65">
        <v>2000</v>
      </c>
      <c r="C65" s="2" t="s">
        <v>16</v>
      </c>
      <c r="D65" s="1" t="s">
        <v>107</v>
      </c>
      <c r="E65" s="1" t="s">
        <v>9</v>
      </c>
      <c r="F65" s="1">
        <v>0</v>
      </c>
      <c r="G65" s="1">
        <v>0</v>
      </c>
      <c r="H65">
        <f t="shared" si="0"/>
        <v>0</v>
      </c>
    </row>
    <row r="66" spans="1:8" ht="12">
      <c r="A66">
        <v>11</v>
      </c>
      <c r="B66">
        <v>2000</v>
      </c>
      <c r="C66" s="2" t="s">
        <v>16</v>
      </c>
      <c r="D66" s="1" t="s">
        <v>108</v>
      </c>
      <c r="E66" s="1" t="s">
        <v>10</v>
      </c>
      <c r="F66" s="1">
        <v>7</v>
      </c>
      <c r="G66" s="1">
        <v>11</v>
      </c>
      <c r="H66">
        <f t="shared" si="0"/>
        <v>18</v>
      </c>
    </row>
    <row r="67" spans="1:8" ht="12">
      <c r="A67">
        <v>1</v>
      </c>
      <c r="B67">
        <v>2000</v>
      </c>
      <c r="C67" s="2" t="s">
        <v>21</v>
      </c>
      <c r="D67" s="1" t="s">
        <v>99</v>
      </c>
      <c r="E67" s="1" t="s">
        <v>1</v>
      </c>
      <c r="F67" s="1">
        <v>7519</v>
      </c>
      <c r="G67" s="1">
        <v>5607</v>
      </c>
      <c r="H67">
        <f aca="true" t="shared" si="1" ref="H67:H130">F67+G67</f>
        <v>13126</v>
      </c>
    </row>
    <row r="68" spans="1:8" ht="12">
      <c r="A68">
        <v>2</v>
      </c>
      <c r="B68">
        <v>2000</v>
      </c>
      <c r="C68" s="2" t="s">
        <v>21</v>
      </c>
      <c r="D68" s="1" t="s">
        <v>100</v>
      </c>
      <c r="E68" s="1" t="s">
        <v>2</v>
      </c>
      <c r="F68" s="1">
        <v>2771</v>
      </c>
      <c r="G68" s="1">
        <v>1988</v>
      </c>
      <c r="H68">
        <f t="shared" si="1"/>
        <v>4759</v>
      </c>
    </row>
    <row r="69" spans="1:8" ht="12">
      <c r="A69">
        <v>3</v>
      </c>
      <c r="B69">
        <v>2000</v>
      </c>
      <c r="C69" s="2" t="s">
        <v>21</v>
      </c>
      <c r="D69" s="1" t="s">
        <v>101</v>
      </c>
      <c r="E69" s="1" t="s">
        <v>3</v>
      </c>
      <c r="F69" s="1">
        <v>11661</v>
      </c>
      <c r="G69" s="1">
        <v>4918</v>
      </c>
      <c r="H69">
        <f t="shared" si="1"/>
        <v>16579</v>
      </c>
    </row>
    <row r="70" spans="1:8" ht="12">
      <c r="A70">
        <v>4</v>
      </c>
      <c r="B70">
        <v>2000</v>
      </c>
      <c r="C70" s="2" t="s">
        <v>21</v>
      </c>
      <c r="D70" s="1" t="s">
        <v>102</v>
      </c>
      <c r="E70" s="1" t="s">
        <v>15</v>
      </c>
      <c r="F70" s="1">
        <v>3</v>
      </c>
      <c r="G70" s="1">
        <v>4</v>
      </c>
      <c r="H70">
        <f t="shared" si="1"/>
        <v>7</v>
      </c>
    </row>
    <row r="71" spans="1:8" ht="12">
      <c r="A71">
        <v>5</v>
      </c>
      <c r="B71">
        <v>2000</v>
      </c>
      <c r="C71" s="2" t="s">
        <v>21</v>
      </c>
      <c r="D71" s="1" t="s">
        <v>103</v>
      </c>
      <c r="E71" s="1" t="s">
        <v>4</v>
      </c>
      <c r="F71" s="1">
        <v>9</v>
      </c>
      <c r="G71" s="1">
        <v>15</v>
      </c>
      <c r="H71">
        <f t="shared" si="1"/>
        <v>24</v>
      </c>
    </row>
    <row r="72" spans="1:8" ht="12">
      <c r="A72">
        <v>6</v>
      </c>
      <c r="B72">
        <v>2000</v>
      </c>
      <c r="C72" s="2" t="s">
        <v>21</v>
      </c>
      <c r="D72" s="1" t="s">
        <v>104</v>
      </c>
      <c r="E72" s="1" t="s">
        <v>5</v>
      </c>
      <c r="F72" s="1">
        <v>173</v>
      </c>
      <c r="G72" s="1">
        <v>44</v>
      </c>
      <c r="H72">
        <f t="shared" si="1"/>
        <v>217</v>
      </c>
    </row>
    <row r="73" spans="1:8" ht="12">
      <c r="A73">
        <v>7</v>
      </c>
      <c r="B73">
        <v>2000</v>
      </c>
      <c r="C73" s="2" t="s">
        <v>21</v>
      </c>
      <c r="D73" s="1" t="s">
        <v>105</v>
      </c>
      <c r="E73" s="1" t="s">
        <v>6</v>
      </c>
      <c r="F73" s="1">
        <v>5133</v>
      </c>
      <c r="G73" s="1">
        <v>1864</v>
      </c>
      <c r="H73">
        <f t="shared" si="1"/>
        <v>6997</v>
      </c>
    </row>
    <row r="74" spans="1:8" ht="12">
      <c r="A74">
        <v>8</v>
      </c>
      <c r="B74">
        <v>2000</v>
      </c>
      <c r="C74" s="2" t="s">
        <v>21</v>
      </c>
      <c r="D74" s="1" t="s">
        <v>109</v>
      </c>
      <c r="E74" s="1" t="s">
        <v>7</v>
      </c>
      <c r="F74" s="1">
        <v>418</v>
      </c>
      <c r="G74" s="1">
        <v>540</v>
      </c>
      <c r="H74">
        <f t="shared" si="1"/>
        <v>958</v>
      </c>
    </row>
    <row r="75" spans="1:8" ht="12">
      <c r="A75">
        <v>9</v>
      </c>
      <c r="B75">
        <v>2000</v>
      </c>
      <c r="C75" s="2" t="s">
        <v>21</v>
      </c>
      <c r="D75" s="1" t="s">
        <v>106</v>
      </c>
      <c r="E75" s="1" t="s">
        <v>8</v>
      </c>
      <c r="F75" s="1">
        <v>472</v>
      </c>
      <c r="G75" s="1">
        <v>314</v>
      </c>
      <c r="H75">
        <f t="shared" si="1"/>
        <v>786</v>
      </c>
    </row>
    <row r="76" spans="1:8" ht="12">
      <c r="A76">
        <v>10</v>
      </c>
      <c r="B76">
        <v>2000</v>
      </c>
      <c r="C76" s="2" t="s">
        <v>21</v>
      </c>
      <c r="D76" s="1" t="s">
        <v>107</v>
      </c>
      <c r="E76" s="1" t="s">
        <v>9</v>
      </c>
      <c r="F76" s="1">
        <v>0</v>
      </c>
      <c r="G76" s="1">
        <v>14</v>
      </c>
      <c r="H76">
        <f t="shared" si="1"/>
        <v>14</v>
      </c>
    </row>
    <row r="77" spans="1:8" ht="12">
      <c r="A77">
        <v>11</v>
      </c>
      <c r="B77">
        <v>2000</v>
      </c>
      <c r="C77" s="2" t="s">
        <v>21</v>
      </c>
      <c r="D77" s="1" t="s">
        <v>108</v>
      </c>
      <c r="E77" s="1" t="s">
        <v>10</v>
      </c>
      <c r="F77" s="1">
        <v>1070</v>
      </c>
      <c r="G77" s="1">
        <v>87</v>
      </c>
      <c r="H77">
        <f t="shared" si="1"/>
        <v>1157</v>
      </c>
    </row>
    <row r="78" spans="1:8" ht="12">
      <c r="A78">
        <v>1</v>
      </c>
      <c r="B78">
        <v>2001</v>
      </c>
      <c r="C78" s="2" t="s">
        <v>16</v>
      </c>
      <c r="D78" s="1" t="s">
        <v>99</v>
      </c>
      <c r="E78" s="1" t="s">
        <v>17</v>
      </c>
      <c r="F78" s="1">
        <v>1690</v>
      </c>
      <c r="G78" s="1">
        <v>1296</v>
      </c>
      <c r="H78">
        <f t="shared" si="1"/>
        <v>2986</v>
      </c>
    </row>
    <row r="79" spans="1:8" ht="12">
      <c r="A79">
        <v>2</v>
      </c>
      <c r="B79">
        <v>2001</v>
      </c>
      <c r="C79" s="2" t="s">
        <v>16</v>
      </c>
      <c r="D79" s="1" t="s">
        <v>100</v>
      </c>
      <c r="E79" s="1" t="s">
        <v>18</v>
      </c>
      <c r="F79" s="1">
        <v>605</v>
      </c>
      <c r="G79" s="1">
        <v>468</v>
      </c>
      <c r="H79">
        <f t="shared" si="1"/>
        <v>1073</v>
      </c>
    </row>
    <row r="80" spans="1:8" ht="12">
      <c r="A80">
        <v>3</v>
      </c>
      <c r="B80">
        <v>2001</v>
      </c>
      <c r="C80" s="2" t="s">
        <v>16</v>
      </c>
      <c r="D80" s="1" t="s">
        <v>101</v>
      </c>
      <c r="E80" s="1" t="s">
        <v>3</v>
      </c>
      <c r="F80" s="1">
        <v>951</v>
      </c>
      <c r="G80" s="1">
        <v>497</v>
      </c>
      <c r="H80">
        <f t="shared" si="1"/>
        <v>1448</v>
      </c>
    </row>
    <row r="81" spans="1:8" ht="12">
      <c r="A81">
        <v>4</v>
      </c>
      <c r="B81">
        <v>2001</v>
      </c>
      <c r="C81" s="2" t="s">
        <v>16</v>
      </c>
      <c r="D81" s="1" t="s">
        <v>102</v>
      </c>
      <c r="E81" s="1" t="s">
        <v>15</v>
      </c>
      <c r="F81" s="1">
        <v>0</v>
      </c>
      <c r="G81" s="1">
        <v>0</v>
      </c>
      <c r="H81">
        <f t="shared" si="1"/>
        <v>0</v>
      </c>
    </row>
    <row r="82" spans="1:8" ht="12">
      <c r="A82">
        <v>5</v>
      </c>
      <c r="B82">
        <v>2001</v>
      </c>
      <c r="C82" s="2" t="s">
        <v>16</v>
      </c>
      <c r="D82" s="1" t="s">
        <v>103</v>
      </c>
      <c r="E82" s="1" t="s">
        <v>19</v>
      </c>
      <c r="F82" s="1">
        <v>0</v>
      </c>
      <c r="G82" s="1">
        <v>6</v>
      </c>
      <c r="H82">
        <f t="shared" si="1"/>
        <v>6</v>
      </c>
    </row>
    <row r="83" spans="1:8" ht="12">
      <c r="A83">
        <v>6</v>
      </c>
      <c r="B83">
        <v>2001</v>
      </c>
      <c r="C83" s="2" t="s">
        <v>16</v>
      </c>
      <c r="D83" s="1" t="s">
        <v>104</v>
      </c>
      <c r="E83" s="1" t="s">
        <v>5</v>
      </c>
      <c r="F83" s="1">
        <v>20</v>
      </c>
      <c r="G83" s="1">
        <v>5</v>
      </c>
      <c r="H83">
        <f t="shared" si="1"/>
        <v>25</v>
      </c>
    </row>
    <row r="84" spans="1:8" ht="12">
      <c r="A84">
        <v>7</v>
      </c>
      <c r="B84">
        <v>2001</v>
      </c>
      <c r="C84" s="2" t="s">
        <v>16</v>
      </c>
      <c r="D84" s="1" t="s">
        <v>105</v>
      </c>
      <c r="E84" s="1" t="s">
        <v>6</v>
      </c>
      <c r="F84" s="1">
        <v>442</v>
      </c>
      <c r="G84" s="1">
        <v>373</v>
      </c>
      <c r="H84">
        <f t="shared" si="1"/>
        <v>815</v>
      </c>
    </row>
    <row r="85" spans="1:8" ht="12">
      <c r="A85">
        <v>8</v>
      </c>
      <c r="B85">
        <v>2001</v>
      </c>
      <c r="C85" s="2" t="s">
        <v>16</v>
      </c>
      <c r="D85" s="1" t="s">
        <v>109</v>
      </c>
      <c r="E85" s="1" t="s">
        <v>7</v>
      </c>
      <c r="F85" s="1">
        <v>26</v>
      </c>
      <c r="G85" s="1">
        <v>37</v>
      </c>
      <c r="H85">
        <f t="shared" si="1"/>
        <v>63</v>
      </c>
    </row>
    <row r="86" spans="1:8" ht="12">
      <c r="A86">
        <v>9</v>
      </c>
      <c r="B86">
        <v>2001</v>
      </c>
      <c r="C86" s="2" t="s">
        <v>16</v>
      </c>
      <c r="D86" s="1" t="s">
        <v>106</v>
      </c>
      <c r="E86" s="1" t="s">
        <v>8</v>
      </c>
      <c r="F86" s="1">
        <v>0</v>
      </c>
      <c r="G86" s="1">
        <v>0</v>
      </c>
      <c r="H86">
        <f t="shared" si="1"/>
        <v>0</v>
      </c>
    </row>
    <row r="87" spans="1:8" ht="12">
      <c r="A87">
        <v>10</v>
      </c>
      <c r="B87">
        <v>2001</v>
      </c>
      <c r="C87" s="2" t="s">
        <v>16</v>
      </c>
      <c r="D87" s="1" t="s">
        <v>107</v>
      </c>
      <c r="E87" s="1" t="s">
        <v>20</v>
      </c>
      <c r="F87" s="1">
        <v>86</v>
      </c>
      <c r="G87" s="1">
        <v>84</v>
      </c>
      <c r="H87">
        <f t="shared" si="1"/>
        <v>170</v>
      </c>
    </row>
    <row r="88" spans="1:8" ht="12">
      <c r="A88">
        <v>11</v>
      </c>
      <c r="B88">
        <v>2001</v>
      </c>
      <c r="C88" s="2" t="s">
        <v>16</v>
      </c>
      <c r="D88" s="1" t="s">
        <v>108</v>
      </c>
      <c r="E88" s="1" t="s">
        <v>10</v>
      </c>
      <c r="F88" s="1">
        <v>530</v>
      </c>
      <c r="G88" s="1">
        <v>16</v>
      </c>
      <c r="H88">
        <f t="shared" si="1"/>
        <v>546</v>
      </c>
    </row>
    <row r="89" spans="1:8" ht="12">
      <c r="A89">
        <v>1</v>
      </c>
      <c r="B89">
        <v>2001</v>
      </c>
      <c r="C89" s="2" t="s">
        <v>21</v>
      </c>
      <c r="D89" s="1" t="s">
        <v>99</v>
      </c>
      <c r="E89" s="1" t="s">
        <v>17</v>
      </c>
      <c r="F89" s="1">
        <v>9479</v>
      </c>
      <c r="G89" s="1">
        <v>7528</v>
      </c>
      <c r="H89">
        <f t="shared" si="1"/>
        <v>17007</v>
      </c>
    </row>
    <row r="90" spans="1:8" ht="12">
      <c r="A90">
        <v>2</v>
      </c>
      <c r="B90">
        <v>2001</v>
      </c>
      <c r="C90" s="2" t="s">
        <v>21</v>
      </c>
      <c r="D90" s="1" t="s">
        <v>100</v>
      </c>
      <c r="E90" s="1" t="s">
        <v>18</v>
      </c>
      <c r="F90" s="1">
        <v>3393</v>
      </c>
      <c r="G90" s="1">
        <v>2603</v>
      </c>
      <c r="H90">
        <f t="shared" si="1"/>
        <v>5996</v>
      </c>
    </row>
    <row r="91" spans="1:8" ht="12">
      <c r="A91">
        <v>3</v>
      </c>
      <c r="B91">
        <v>2001</v>
      </c>
      <c r="C91" s="2" t="s">
        <v>21</v>
      </c>
      <c r="D91" s="1" t="s">
        <v>101</v>
      </c>
      <c r="E91" s="1" t="s">
        <v>3</v>
      </c>
      <c r="F91" s="1">
        <v>11935</v>
      </c>
      <c r="G91" s="1">
        <v>6633</v>
      </c>
      <c r="H91">
        <f t="shared" si="1"/>
        <v>18568</v>
      </c>
    </row>
    <row r="92" spans="1:8" ht="12">
      <c r="A92">
        <v>4</v>
      </c>
      <c r="B92">
        <v>2001</v>
      </c>
      <c r="C92" s="2" t="s">
        <v>21</v>
      </c>
      <c r="D92" s="1" t="s">
        <v>102</v>
      </c>
      <c r="E92" s="1" t="s">
        <v>15</v>
      </c>
      <c r="F92" s="1">
        <v>34</v>
      </c>
      <c r="G92" s="1">
        <v>1</v>
      </c>
      <c r="H92">
        <f t="shared" si="1"/>
        <v>35</v>
      </c>
    </row>
    <row r="93" spans="1:8" ht="12">
      <c r="A93">
        <v>5</v>
      </c>
      <c r="B93">
        <v>2001</v>
      </c>
      <c r="C93" s="2" t="s">
        <v>21</v>
      </c>
      <c r="D93" s="1" t="s">
        <v>103</v>
      </c>
      <c r="E93" s="1" t="s">
        <v>19</v>
      </c>
      <c r="F93" s="1">
        <v>86</v>
      </c>
      <c r="G93" s="1">
        <v>15</v>
      </c>
      <c r="H93">
        <f t="shared" si="1"/>
        <v>101</v>
      </c>
    </row>
    <row r="94" spans="1:8" ht="12">
      <c r="A94">
        <v>6</v>
      </c>
      <c r="B94">
        <v>2001</v>
      </c>
      <c r="C94" s="2" t="s">
        <v>21</v>
      </c>
      <c r="D94" s="1" t="s">
        <v>104</v>
      </c>
      <c r="E94" s="1" t="s">
        <v>5</v>
      </c>
      <c r="F94" s="1">
        <v>210</v>
      </c>
      <c r="G94" s="1">
        <v>57</v>
      </c>
      <c r="H94">
        <f t="shared" si="1"/>
        <v>267</v>
      </c>
    </row>
    <row r="95" spans="1:8" ht="12">
      <c r="A95">
        <v>7</v>
      </c>
      <c r="B95">
        <v>2001</v>
      </c>
      <c r="C95" s="2" t="s">
        <v>21</v>
      </c>
      <c r="D95" s="1" t="s">
        <v>105</v>
      </c>
      <c r="E95" s="1" t="s">
        <v>6</v>
      </c>
      <c r="F95" s="1">
        <v>6466</v>
      </c>
      <c r="G95" s="1">
        <v>3210</v>
      </c>
      <c r="H95">
        <f t="shared" si="1"/>
        <v>9676</v>
      </c>
    </row>
    <row r="96" spans="1:8" ht="12">
      <c r="A96">
        <v>8</v>
      </c>
      <c r="B96">
        <v>2001</v>
      </c>
      <c r="C96" s="2" t="s">
        <v>21</v>
      </c>
      <c r="D96" s="1" t="s">
        <v>109</v>
      </c>
      <c r="E96" s="1" t="s">
        <v>7</v>
      </c>
      <c r="F96" s="1">
        <v>741</v>
      </c>
      <c r="G96" s="1">
        <v>660</v>
      </c>
      <c r="H96">
        <f t="shared" si="1"/>
        <v>1401</v>
      </c>
    </row>
    <row r="97" spans="1:8" ht="12">
      <c r="A97">
        <v>9</v>
      </c>
      <c r="B97">
        <v>2001</v>
      </c>
      <c r="C97" s="2" t="s">
        <v>21</v>
      </c>
      <c r="D97" s="1" t="s">
        <v>106</v>
      </c>
      <c r="E97" s="1" t="s">
        <v>8</v>
      </c>
      <c r="F97" s="1">
        <v>363</v>
      </c>
      <c r="G97" s="1">
        <v>291</v>
      </c>
      <c r="H97">
        <f t="shared" si="1"/>
        <v>654</v>
      </c>
    </row>
    <row r="98" spans="1:8" ht="12">
      <c r="A98">
        <v>10</v>
      </c>
      <c r="B98">
        <v>2001</v>
      </c>
      <c r="C98" s="2" t="s">
        <v>21</v>
      </c>
      <c r="D98" s="1" t="s">
        <v>107</v>
      </c>
      <c r="E98" s="1" t="s">
        <v>20</v>
      </c>
      <c r="F98" s="1">
        <v>61</v>
      </c>
      <c r="G98" s="1">
        <v>299</v>
      </c>
      <c r="H98">
        <f t="shared" si="1"/>
        <v>360</v>
      </c>
    </row>
    <row r="99" spans="1:8" ht="12">
      <c r="A99">
        <v>11</v>
      </c>
      <c r="B99">
        <v>2001</v>
      </c>
      <c r="C99" s="2" t="s">
        <v>21</v>
      </c>
      <c r="D99" s="1" t="s">
        <v>108</v>
      </c>
      <c r="E99" s="1" t="s">
        <v>10</v>
      </c>
      <c r="F99" s="1">
        <v>993</v>
      </c>
      <c r="G99" s="1">
        <v>476</v>
      </c>
      <c r="H99">
        <f t="shared" si="1"/>
        <v>1469</v>
      </c>
    </row>
    <row r="100" spans="1:8" ht="12">
      <c r="A100">
        <v>1</v>
      </c>
      <c r="B100">
        <v>2001</v>
      </c>
      <c r="C100" s="2" t="s">
        <v>0</v>
      </c>
      <c r="D100" s="1" t="s">
        <v>99</v>
      </c>
      <c r="E100" s="1" t="s">
        <v>17</v>
      </c>
      <c r="F100" s="1">
        <v>10952</v>
      </c>
      <c r="G100" s="1">
        <v>13629</v>
      </c>
      <c r="H100">
        <f t="shared" si="1"/>
        <v>24581</v>
      </c>
    </row>
    <row r="101" spans="1:8" ht="12">
      <c r="A101">
        <v>2</v>
      </c>
      <c r="B101">
        <v>2001</v>
      </c>
      <c r="C101" s="2" t="s">
        <v>0</v>
      </c>
      <c r="D101" s="1" t="s">
        <v>100</v>
      </c>
      <c r="E101" s="1" t="s">
        <v>18</v>
      </c>
      <c r="F101" s="1">
        <v>3925</v>
      </c>
      <c r="G101" s="1">
        <v>4720</v>
      </c>
      <c r="H101">
        <f t="shared" si="1"/>
        <v>8645</v>
      </c>
    </row>
    <row r="102" spans="1:8" ht="12">
      <c r="A102">
        <v>3</v>
      </c>
      <c r="B102">
        <v>2001</v>
      </c>
      <c r="C102" s="2" t="s">
        <v>0</v>
      </c>
      <c r="D102" s="1" t="s">
        <v>101</v>
      </c>
      <c r="E102" s="1" t="s">
        <v>3</v>
      </c>
      <c r="F102" s="1">
        <v>11235</v>
      </c>
      <c r="G102" s="1">
        <v>7881</v>
      </c>
      <c r="H102">
        <f t="shared" si="1"/>
        <v>19116</v>
      </c>
    </row>
    <row r="103" spans="1:8" ht="12">
      <c r="A103">
        <v>4</v>
      </c>
      <c r="B103">
        <v>2001</v>
      </c>
      <c r="C103" s="2" t="s">
        <v>0</v>
      </c>
      <c r="D103" s="1" t="s">
        <v>102</v>
      </c>
      <c r="E103" s="1" t="s">
        <v>15</v>
      </c>
      <c r="F103" s="1">
        <v>36</v>
      </c>
      <c r="G103" s="1">
        <v>0</v>
      </c>
      <c r="H103">
        <f t="shared" si="1"/>
        <v>36</v>
      </c>
    </row>
    <row r="104" spans="1:8" ht="12">
      <c r="A104">
        <v>5</v>
      </c>
      <c r="B104">
        <v>2001</v>
      </c>
      <c r="C104" s="2" t="s">
        <v>0</v>
      </c>
      <c r="D104" s="1" t="s">
        <v>103</v>
      </c>
      <c r="E104" s="1" t="s">
        <v>19</v>
      </c>
      <c r="F104" s="1">
        <v>77</v>
      </c>
      <c r="G104" s="1">
        <v>45</v>
      </c>
      <c r="H104">
        <f t="shared" si="1"/>
        <v>122</v>
      </c>
    </row>
    <row r="105" spans="1:8" ht="12">
      <c r="A105">
        <v>6</v>
      </c>
      <c r="B105">
        <v>2001</v>
      </c>
      <c r="C105" s="2" t="s">
        <v>0</v>
      </c>
      <c r="D105" s="1" t="s">
        <v>104</v>
      </c>
      <c r="E105" s="1" t="s">
        <v>5</v>
      </c>
      <c r="F105" s="1">
        <v>174</v>
      </c>
      <c r="G105" s="1">
        <v>54</v>
      </c>
      <c r="H105">
        <f t="shared" si="1"/>
        <v>228</v>
      </c>
    </row>
    <row r="106" spans="1:8" ht="12">
      <c r="A106">
        <v>7</v>
      </c>
      <c r="B106">
        <v>2001</v>
      </c>
      <c r="C106" s="2" t="s">
        <v>0</v>
      </c>
      <c r="D106" s="1" t="s">
        <v>105</v>
      </c>
      <c r="E106" s="1" t="s">
        <v>6</v>
      </c>
      <c r="F106" s="1">
        <v>5897</v>
      </c>
      <c r="G106" s="1">
        <v>6444</v>
      </c>
      <c r="H106">
        <f t="shared" si="1"/>
        <v>12341</v>
      </c>
    </row>
    <row r="107" spans="1:8" ht="12">
      <c r="A107">
        <v>8</v>
      </c>
      <c r="B107">
        <v>2001</v>
      </c>
      <c r="C107" s="2" t="s">
        <v>0</v>
      </c>
      <c r="D107" s="1" t="s">
        <v>109</v>
      </c>
      <c r="E107" s="1" t="s">
        <v>7</v>
      </c>
      <c r="F107" s="1">
        <v>1057</v>
      </c>
      <c r="G107" s="1">
        <v>787</v>
      </c>
      <c r="H107">
        <f t="shared" si="1"/>
        <v>1844</v>
      </c>
    </row>
    <row r="108" spans="1:8" ht="12">
      <c r="A108">
        <v>9</v>
      </c>
      <c r="B108">
        <v>2001</v>
      </c>
      <c r="C108" s="2" t="s">
        <v>0</v>
      </c>
      <c r="D108" s="1" t="s">
        <v>106</v>
      </c>
      <c r="E108" s="1" t="s">
        <v>8</v>
      </c>
      <c r="F108" s="1">
        <v>487</v>
      </c>
      <c r="G108" s="1">
        <v>592</v>
      </c>
      <c r="H108">
        <f t="shared" si="1"/>
        <v>1079</v>
      </c>
    </row>
    <row r="109" spans="1:8" ht="12">
      <c r="A109">
        <v>10</v>
      </c>
      <c r="B109">
        <v>2001</v>
      </c>
      <c r="C109" s="2" t="s">
        <v>0</v>
      </c>
      <c r="D109" s="1" t="s">
        <v>107</v>
      </c>
      <c r="E109" s="1" t="s">
        <v>20</v>
      </c>
      <c r="F109" s="1">
        <v>800</v>
      </c>
      <c r="G109" s="1">
        <v>373</v>
      </c>
      <c r="H109">
        <f t="shared" si="1"/>
        <v>1173</v>
      </c>
    </row>
    <row r="110" spans="1:8" ht="12">
      <c r="A110">
        <v>11</v>
      </c>
      <c r="B110">
        <v>2001</v>
      </c>
      <c r="C110" s="2" t="s">
        <v>0</v>
      </c>
      <c r="D110" s="1" t="s">
        <v>108</v>
      </c>
      <c r="E110" s="1" t="s">
        <v>10</v>
      </c>
      <c r="F110" s="1">
        <v>3202</v>
      </c>
      <c r="G110" s="1">
        <v>1152</v>
      </c>
      <c r="H110">
        <f t="shared" si="1"/>
        <v>4354</v>
      </c>
    </row>
    <row r="111" spans="1:8" ht="12">
      <c r="A111">
        <v>1</v>
      </c>
      <c r="B111">
        <v>2001</v>
      </c>
      <c r="C111" s="2" t="s">
        <v>11</v>
      </c>
      <c r="D111" s="1" t="s">
        <v>99</v>
      </c>
      <c r="E111" s="1" t="s">
        <v>17</v>
      </c>
      <c r="F111" s="1">
        <v>180</v>
      </c>
      <c r="G111" s="1">
        <v>9263</v>
      </c>
      <c r="H111">
        <f t="shared" si="1"/>
        <v>9443</v>
      </c>
    </row>
    <row r="112" spans="1:8" ht="12">
      <c r="A112">
        <v>2</v>
      </c>
      <c r="B112">
        <v>2001</v>
      </c>
      <c r="C112" s="2" t="s">
        <v>11</v>
      </c>
      <c r="D112" s="1" t="s">
        <v>100</v>
      </c>
      <c r="E112" s="1" t="s">
        <v>18</v>
      </c>
      <c r="F112" s="1">
        <v>65</v>
      </c>
      <c r="G112" s="1">
        <v>3327</v>
      </c>
      <c r="H112">
        <f t="shared" si="1"/>
        <v>3392</v>
      </c>
    </row>
    <row r="113" spans="1:8" ht="12">
      <c r="A113">
        <v>3</v>
      </c>
      <c r="B113">
        <v>2001</v>
      </c>
      <c r="C113" s="2" t="s">
        <v>11</v>
      </c>
      <c r="D113" s="1" t="s">
        <v>101</v>
      </c>
      <c r="E113" s="1" t="s">
        <v>3</v>
      </c>
      <c r="F113" s="1">
        <v>0</v>
      </c>
      <c r="G113" s="1">
        <v>927</v>
      </c>
      <c r="H113">
        <f t="shared" si="1"/>
        <v>927</v>
      </c>
    </row>
    <row r="114" spans="1:8" ht="12">
      <c r="A114">
        <v>4</v>
      </c>
      <c r="B114">
        <v>2001</v>
      </c>
      <c r="C114" s="2" t="s">
        <v>11</v>
      </c>
      <c r="D114" s="1" t="s">
        <v>102</v>
      </c>
      <c r="E114" s="1" t="s">
        <v>15</v>
      </c>
      <c r="F114" s="1">
        <v>0</v>
      </c>
      <c r="G114" s="1">
        <v>30</v>
      </c>
      <c r="H114">
        <f t="shared" si="1"/>
        <v>30</v>
      </c>
    </row>
    <row r="115" spans="1:8" ht="12">
      <c r="A115">
        <v>5</v>
      </c>
      <c r="B115">
        <v>2001</v>
      </c>
      <c r="C115" s="2" t="s">
        <v>11</v>
      </c>
      <c r="D115" s="1" t="s">
        <v>103</v>
      </c>
      <c r="E115" s="1" t="s">
        <v>19</v>
      </c>
      <c r="F115" s="1">
        <v>0</v>
      </c>
      <c r="G115" s="1">
        <v>419</v>
      </c>
      <c r="H115">
        <f t="shared" si="1"/>
        <v>419</v>
      </c>
    </row>
    <row r="116" spans="1:8" ht="12">
      <c r="A116">
        <v>6</v>
      </c>
      <c r="B116">
        <v>2001</v>
      </c>
      <c r="C116" s="2" t="s">
        <v>11</v>
      </c>
      <c r="D116" s="1" t="s">
        <v>104</v>
      </c>
      <c r="E116" s="1" t="s">
        <v>5</v>
      </c>
      <c r="F116" s="1">
        <v>0</v>
      </c>
      <c r="G116" s="1">
        <v>87</v>
      </c>
      <c r="H116">
        <f t="shared" si="1"/>
        <v>87</v>
      </c>
    </row>
    <row r="117" spans="1:8" ht="12">
      <c r="A117">
        <v>7</v>
      </c>
      <c r="B117">
        <v>2001</v>
      </c>
      <c r="C117" s="2" t="s">
        <v>11</v>
      </c>
      <c r="D117" s="1" t="s">
        <v>105</v>
      </c>
      <c r="E117" s="1" t="s">
        <v>6</v>
      </c>
      <c r="F117" s="1">
        <v>0</v>
      </c>
      <c r="G117" s="1">
        <v>556</v>
      </c>
      <c r="H117">
        <f t="shared" si="1"/>
        <v>556</v>
      </c>
    </row>
    <row r="118" spans="1:8" ht="12">
      <c r="A118">
        <v>8</v>
      </c>
      <c r="B118">
        <v>2001</v>
      </c>
      <c r="C118" s="2" t="s">
        <v>11</v>
      </c>
      <c r="D118" s="1" t="s">
        <v>109</v>
      </c>
      <c r="E118" s="1" t="s">
        <v>7</v>
      </c>
      <c r="F118" s="1">
        <v>0</v>
      </c>
      <c r="G118" s="1">
        <v>274</v>
      </c>
      <c r="H118">
        <f t="shared" si="1"/>
        <v>274</v>
      </c>
    </row>
    <row r="119" spans="1:8" ht="12">
      <c r="A119">
        <v>9</v>
      </c>
      <c r="B119">
        <v>2001</v>
      </c>
      <c r="C119" s="2" t="s">
        <v>11</v>
      </c>
      <c r="D119" s="1" t="s">
        <v>106</v>
      </c>
      <c r="E119" s="1" t="s">
        <v>8</v>
      </c>
      <c r="F119" s="1">
        <v>2347</v>
      </c>
      <c r="G119" s="1">
        <v>241</v>
      </c>
      <c r="H119">
        <f t="shared" si="1"/>
        <v>2588</v>
      </c>
    </row>
    <row r="120" spans="1:8" ht="12">
      <c r="A120">
        <v>10</v>
      </c>
      <c r="B120">
        <v>2001</v>
      </c>
      <c r="C120" s="2" t="s">
        <v>11</v>
      </c>
      <c r="D120" s="1" t="s">
        <v>107</v>
      </c>
      <c r="E120" s="1" t="s">
        <v>20</v>
      </c>
      <c r="F120" s="1">
        <v>0</v>
      </c>
      <c r="G120" s="1">
        <v>46</v>
      </c>
      <c r="H120">
        <f t="shared" si="1"/>
        <v>46</v>
      </c>
    </row>
    <row r="121" spans="1:8" ht="12">
      <c r="A121">
        <v>11</v>
      </c>
      <c r="B121">
        <v>2001</v>
      </c>
      <c r="C121" s="2" t="s">
        <v>11</v>
      </c>
      <c r="D121" s="1" t="s">
        <v>108</v>
      </c>
      <c r="E121" s="1" t="s">
        <v>10</v>
      </c>
      <c r="F121" s="1">
        <v>2000</v>
      </c>
      <c r="G121" s="1">
        <v>50</v>
      </c>
      <c r="H121">
        <f t="shared" si="1"/>
        <v>2050</v>
      </c>
    </row>
    <row r="122" spans="1:8" ht="12">
      <c r="A122">
        <v>1</v>
      </c>
      <c r="B122">
        <v>2001</v>
      </c>
      <c r="C122" s="2" t="s">
        <v>12</v>
      </c>
      <c r="D122" s="1" t="s">
        <v>99</v>
      </c>
      <c r="E122" s="1" t="s">
        <v>17</v>
      </c>
      <c r="F122" s="1">
        <v>8955</v>
      </c>
      <c r="G122" s="1">
        <v>1126</v>
      </c>
      <c r="H122">
        <f t="shared" si="1"/>
        <v>10081</v>
      </c>
    </row>
    <row r="123" spans="1:8" ht="12">
      <c r="A123">
        <v>2</v>
      </c>
      <c r="B123">
        <v>2001</v>
      </c>
      <c r="C123" s="2" t="s">
        <v>12</v>
      </c>
      <c r="D123" s="1" t="s">
        <v>100</v>
      </c>
      <c r="E123" s="1" t="s">
        <v>18</v>
      </c>
      <c r="F123" s="1">
        <v>3205</v>
      </c>
      <c r="G123" s="1">
        <v>391</v>
      </c>
      <c r="H123">
        <f t="shared" si="1"/>
        <v>3596</v>
      </c>
    </row>
    <row r="124" spans="1:8" ht="12">
      <c r="A124">
        <v>3</v>
      </c>
      <c r="B124">
        <v>2001</v>
      </c>
      <c r="C124" s="2" t="s">
        <v>12</v>
      </c>
      <c r="D124" s="1" t="s">
        <v>101</v>
      </c>
      <c r="E124" s="1" t="s">
        <v>3</v>
      </c>
      <c r="F124" s="1">
        <v>16858</v>
      </c>
      <c r="G124" s="1">
        <v>238</v>
      </c>
      <c r="H124">
        <f t="shared" si="1"/>
        <v>17096</v>
      </c>
    </row>
    <row r="125" spans="1:8" ht="12">
      <c r="A125">
        <v>4</v>
      </c>
      <c r="B125">
        <v>2001</v>
      </c>
      <c r="C125" s="2" t="s">
        <v>12</v>
      </c>
      <c r="D125" s="1" t="s">
        <v>102</v>
      </c>
      <c r="E125" s="1" t="s">
        <v>15</v>
      </c>
      <c r="F125" s="1">
        <v>0</v>
      </c>
      <c r="G125" s="1">
        <v>0</v>
      </c>
      <c r="H125">
        <f t="shared" si="1"/>
        <v>0</v>
      </c>
    </row>
    <row r="126" spans="1:8" ht="12">
      <c r="A126">
        <v>5</v>
      </c>
      <c r="B126">
        <v>2001</v>
      </c>
      <c r="C126" s="2" t="s">
        <v>12</v>
      </c>
      <c r="D126" s="1" t="s">
        <v>103</v>
      </c>
      <c r="E126" s="1" t="s">
        <v>19</v>
      </c>
      <c r="F126" s="1">
        <v>260</v>
      </c>
      <c r="G126" s="1">
        <v>3</v>
      </c>
      <c r="H126">
        <f t="shared" si="1"/>
        <v>263</v>
      </c>
    </row>
    <row r="127" spans="1:8" ht="12">
      <c r="A127">
        <v>6</v>
      </c>
      <c r="B127">
        <v>2001</v>
      </c>
      <c r="C127" s="2" t="s">
        <v>12</v>
      </c>
      <c r="D127" s="1" t="s">
        <v>104</v>
      </c>
      <c r="E127" s="1" t="s">
        <v>5</v>
      </c>
      <c r="F127" s="1">
        <v>198</v>
      </c>
      <c r="G127" s="1">
        <v>10</v>
      </c>
      <c r="H127">
        <f t="shared" si="1"/>
        <v>208</v>
      </c>
    </row>
    <row r="128" spans="1:8" ht="12">
      <c r="A128">
        <v>7</v>
      </c>
      <c r="B128">
        <v>2001</v>
      </c>
      <c r="C128" s="2" t="s">
        <v>12</v>
      </c>
      <c r="D128" s="1" t="s">
        <v>105</v>
      </c>
      <c r="E128" s="1" t="s">
        <v>6</v>
      </c>
      <c r="F128" s="1">
        <v>9327</v>
      </c>
      <c r="G128" s="1">
        <v>600</v>
      </c>
      <c r="H128">
        <f t="shared" si="1"/>
        <v>9927</v>
      </c>
    </row>
    <row r="129" spans="1:8" ht="12">
      <c r="A129">
        <v>8</v>
      </c>
      <c r="B129">
        <v>2001</v>
      </c>
      <c r="C129" s="2" t="s">
        <v>12</v>
      </c>
      <c r="D129" s="1" t="s">
        <v>109</v>
      </c>
      <c r="E129" s="1" t="s">
        <v>7</v>
      </c>
      <c r="F129" s="1">
        <v>1305</v>
      </c>
      <c r="G129" s="1">
        <v>0</v>
      </c>
      <c r="H129">
        <f t="shared" si="1"/>
        <v>1305</v>
      </c>
    </row>
    <row r="130" spans="1:8" ht="12">
      <c r="A130">
        <v>9</v>
      </c>
      <c r="B130">
        <v>2001</v>
      </c>
      <c r="C130" s="2" t="s">
        <v>12</v>
      </c>
      <c r="D130" s="1" t="s">
        <v>106</v>
      </c>
      <c r="E130" s="1" t="s">
        <v>8</v>
      </c>
      <c r="F130" s="1">
        <v>0</v>
      </c>
      <c r="G130" s="1">
        <v>0</v>
      </c>
      <c r="H130">
        <f t="shared" si="1"/>
        <v>0</v>
      </c>
    </row>
    <row r="131" spans="1:8" ht="12">
      <c r="A131">
        <v>10</v>
      </c>
      <c r="B131">
        <v>2001</v>
      </c>
      <c r="C131" s="2" t="s">
        <v>12</v>
      </c>
      <c r="D131" s="1" t="s">
        <v>107</v>
      </c>
      <c r="E131" s="1" t="s">
        <v>20</v>
      </c>
      <c r="F131" s="1">
        <v>1274</v>
      </c>
      <c r="G131" s="1">
        <v>0</v>
      </c>
      <c r="H131">
        <f aca="true" t="shared" si="2" ref="H131:H194">F131+G131</f>
        <v>1274</v>
      </c>
    </row>
    <row r="132" spans="1:8" ht="12">
      <c r="A132">
        <v>11</v>
      </c>
      <c r="B132">
        <v>2001</v>
      </c>
      <c r="C132" s="2" t="s">
        <v>12</v>
      </c>
      <c r="D132" s="1" t="s">
        <v>108</v>
      </c>
      <c r="E132" s="1" t="s">
        <v>10</v>
      </c>
      <c r="F132" s="1">
        <v>7654</v>
      </c>
      <c r="G132" s="1">
        <v>500</v>
      </c>
      <c r="H132">
        <f t="shared" si="2"/>
        <v>8154</v>
      </c>
    </row>
    <row r="133" spans="1:8" ht="12">
      <c r="A133">
        <v>1</v>
      </c>
      <c r="B133">
        <v>2001</v>
      </c>
      <c r="C133" s="2" t="s">
        <v>13</v>
      </c>
      <c r="D133" s="1" t="s">
        <v>99</v>
      </c>
      <c r="E133" s="1" t="s">
        <v>17</v>
      </c>
      <c r="F133" s="1">
        <v>0</v>
      </c>
      <c r="G133" s="1">
        <v>0</v>
      </c>
      <c r="H133">
        <f t="shared" si="2"/>
        <v>0</v>
      </c>
    </row>
    <row r="134" spans="1:8" ht="12">
      <c r="A134">
        <v>2</v>
      </c>
      <c r="B134">
        <v>2001</v>
      </c>
      <c r="C134" s="2" t="s">
        <v>13</v>
      </c>
      <c r="D134" s="1" t="s">
        <v>100</v>
      </c>
      <c r="E134" s="1" t="s">
        <v>18</v>
      </c>
      <c r="F134" s="1">
        <v>0</v>
      </c>
      <c r="G134" s="1">
        <v>0</v>
      </c>
      <c r="H134">
        <f t="shared" si="2"/>
        <v>0</v>
      </c>
    </row>
    <row r="135" spans="1:8" ht="12">
      <c r="A135">
        <v>3</v>
      </c>
      <c r="B135">
        <v>2001</v>
      </c>
      <c r="C135" s="2" t="s">
        <v>13</v>
      </c>
      <c r="D135" s="1" t="s">
        <v>101</v>
      </c>
      <c r="E135" s="1" t="s">
        <v>3</v>
      </c>
      <c r="F135" s="1">
        <v>0</v>
      </c>
      <c r="G135" s="1">
        <v>0</v>
      </c>
      <c r="H135">
        <f t="shared" si="2"/>
        <v>0</v>
      </c>
    </row>
    <row r="136" spans="1:8" ht="12">
      <c r="A136">
        <v>4</v>
      </c>
      <c r="B136">
        <v>2001</v>
      </c>
      <c r="C136" s="2" t="s">
        <v>13</v>
      </c>
      <c r="D136" s="1" t="s">
        <v>102</v>
      </c>
      <c r="E136" s="1" t="s">
        <v>15</v>
      </c>
      <c r="F136" s="1">
        <v>0</v>
      </c>
      <c r="G136" s="1">
        <v>0</v>
      </c>
      <c r="H136">
        <f t="shared" si="2"/>
        <v>0</v>
      </c>
    </row>
    <row r="137" spans="1:8" ht="12">
      <c r="A137">
        <v>5</v>
      </c>
      <c r="B137">
        <v>2001</v>
      </c>
      <c r="C137" s="2" t="s">
        <v>13</v>
      </c>
      <c r="D137" s="1" t="s">
        <v>103</v>
      </c>
      <c r="E137" s="1" t="s">
        <v>19</v>
      </c>
      <c r="F137" s="1">
        <v>0</v>
      </c>
      <c r="G137" s="1">
        <v>0</v>
      </c>
      <c r="H137">
        <f t="shared" si="2"/>
        <v>0</v>
      </c>
    </row>
    <row r="138" spans="1:8" ht="12">
      <c r="A138">
        <v>6</v>
      </c>
      <c r="B138">
        <v>2001</v>
      </c>
      <c r="C138" s="2" t="s">
        <v>13</v>
      </c>
      <c r="D138" s="1" t="s">
        <v>104</v>
      </c>
      <c r="E138" s="1" t="s">
        <v>5</v>
      </c>
      <c r="F138" s="1">
        <v>0</v>
      </c>
      <c r="G138" s="1">
        <v>0</v>
      </c>
      <c r="H138">
        <f t="shared" si="2"/>
        <v>0</v>
      </c>
    </row>
    <row r="139" spans="1:8" ht="12">
      <c r="A139">
        <v>7</v>
      </c>
      <c r="B139">
        <v>2001</v>
      </c>
      <c r="C139" s="2" t="s">
        <v>13</v>
      </c>
      <c r="D139" s="1" t="s">
        <v>105</v>
      </c>
      <c r="E139" s="1" t="s">
        <v>6</v>
      </c>
      <c r="F139" s="1">
        <v>0</v>
      </c>
      <c r="G139" s="1">
        <v>0</v>
      </c>
      <c r="H139">
        <f t="shared" si="2"/>
        <v>0</v>
      </c>
    </row>
    <row r="140" spans="1:8" ht="12">
      <c r="A140">
        <v>8</v>
      </c>
      <c r="B140">
        <v>2001</v>
      </c>
      <c r="C140" s="2" t="s">
        <v>13</v>
      </c>
      <c r="D140" s="1" t="s">
        <v>109</v>
      </c>
      <c r="E140" s="1" t="s">
        <v>7</v>
      </c>
      <c r="F140" s="1">
        <v>20</v>
      </c>
      <c r="G140" s="1">
        <v>0</v>
      </c>
      <c r="H140">
        <f t="shared" si="2"/>
        <v>20</v>
      </c>
    </row>
    <row r="141" spans="1:8" ht="12">
      <c r="A141">
        <v>9</v>
      </c>
      <c r="B141">
        <v>2001</v>
      </c>
      <c r="C141" s="2" t="s">
        <v>13</v>
      </c>
      <c r="D141" s="1" t="s">
        <v>106</v>
      </c>
      <c r="E141" s="1" t="s">
        <v>8</v>
      </c>
      <c r="F141" s="1">
        <v>0</v>
      </c>
      <c r="G141" s="1">
        <v>0</v>
      </c>
      <c r="H141">
        <f t="shared" si="2"/>
        <v>0</v>
      </c>
    </row>
    <row r="142" spans="1:8" ht="12">
      <c r="A142">
        <v>10</v>
      </c>
      <c r="B142">
        <v>2001</v>
      </c>
      <c r="C142" s="2" t="s">
        <v>13</v>
      </c>
      <c r="D142" s="1" t="s">
        <v>107</v>
      </c>
      <c r="E142" s="1" t="s">
        <v>20</v>
      </c>
      <c r="F142" s="1">
        <v>0</v>
      </c>
      <c r="G142" s="1">
        <v>0</v>
      </c>
      <c r="H142">
        <f t="shared" si="2"/>
        <v>0</v>
      </c>
    </row>
    <row r="143" spans="1:8" ht="12">
      <c r="A143">
        <v>11</v>
      </c>
      <c r="B143">
        <v>2001</v>
      </c>
      <c r="C143" s="2" t="s">
        <v>13</v>
      </c>
      <c r="D143" s="1" t="s">
        <v>108</v>
      </c>
      <c r="E143" s="1" t="s">
        <v>10</v>
      </c>
      <c r="F143" s="1">
        <v>0</v>
      </c>
      <c r="G143" s="1">
        <v>0</v>
      </c>
      <c r="H143">
        <f t="shared" si="2"/>
        <v>0</v>
      </c>
    </row>
    <row r="144" spans="1:8" ht="12">
      <c r="A144">
        <v>1</v>
      </c>
      <c r="B144">
        <v>2001</v>
      </c>
      <c r="C144" s="2" t="s">
        <v>14</v>
      </c>
      <c r="D144" s="1" t="s">
        <v>99</v>
      </c>
      <c r="E144" s="1" t="s">
        <v>17</v>
      </c>
      <c r="F144" s="1">
        <v>7524</v>
      </c>
      <c r="G144" s="1">
        <v>11807</v>
      </c>
      <c r="H144">
        <f t="shared" si="2"/>
        <v>19331</v>
      </c>
    </row>
    <row r="145" spans="1:8" ht="12">
      <c r="A145">
        <v>2</v>
      </c>
      <c r="B145">
        <v>2001</v>
      </c>
      <c r="C145" s="2" t="s">
        <v>14</v>
      </c>
      <c r="D145" s="1" t="s">
        <v>100</v>
      </c>
      <c r="E145" s="1" t="s">
        <v>18</v>
      </c>
      <c r="F145" s="1">
        <v>2694</v>
      </c>
      <c r="G145" s="1">
        <v>4611</v>
      </c>
      <c r="H145">
        <f t="shared" si="2"/>
        <v>7305</v>
      </c>
    </row>
    <row r="146" spans="1:8" ht="12">
      <c r="A146">
        <v>3</v>
      </c>
      <c r="B146">
        <v>2001</v>
      </c>
      <c r="C146" s="2" t="s">
        <v>14</v>
      </c>
      <c r="D146" s="1" t="s">
        <v>101</v>
      </c>
      <c r="E146" s="1" t="s">
        <v>3</v>
      </c>
      <c r="F146" s="1">
        <v>4107</v>
      </c>
      <c r="G146" s="1">
        <v>5020</v>
      </c>
      <c r="H146">
        <f t="shared" si="2"/>
        <v>9127</v>
      </c>
    </row>
    <row r="147" spans="1:8" ht="12">
      <c r="A147">
        <v>4</v>
      </c>
      <c r="B147">
        <v>2001</v>
      </c>
      <c r="C147" s="2" t="s">
        <v>14</v>
      </c>
      <c r="D147" s="1" t="s">
        <v>102</v>
      </c>
      <c r="E147" s="1" t="s">
        <v>15</v>
      </c>
      <c r="F147" s="1">
        <v>64</v>
      </c>
      <c r="G147" s="1">
        <v>60</v>
      </c>
      <c r="H147">
        <f t="shared" si="2"/>
        <v>124</v>
      </c>
    </row>
    <row r="148" spans="1:8" ht="12">
      <c r="A148">
        <v>5</v>
      </c>
      <c r="B148">
        <v>2001</v>
      </c>
      <c r="C148" s="2" t="s">
        <v>14</v>
      </c>
      <c r="D148" s="1" t="s">
        <v>103</v>
      </c>
      <c r="E148" s="1" t="s">
        <v>19</v>
      </c>
      <c r="F148" s="1">
        <v>70</v>
      </c>
      <c r="G148" s="1">
        <v>88</v>
      </c>
      <c r="H148">
        <f t="shared" si="2"/>
        <v>158</v>
      </c>
    </row>
    <row r="149" spans="1:8" ht="12">
      <c r="A149">
        <v>6</v>
      </c>
      <c r="B149">
        <v>2001</v>
      </c>
      <c r="C149" s="2" t="s">
        <v>14</v>
      </c>
      <c r="D149" s="1" t="s">
        <v>104</v>
      </c>
      <c r="E149" s="1" t="s">
        <v>5</v>
      </c>
      <c r="F149" s="1">
        <v>213</v>
      </c>
      <c r="G149" s="1">
        <v>108</v>
      </c>
      <c r="H149">
        <f t="shared" si="2"/>
        <v>321</v>
      </c>
    </row>
    <row r="150" spans="1:8" ht="12">
      <c r="A150">
        <v>7</v>
      </c>
      <c r="B150">
        <v>2001</v>
      </c>
      <c r="C150" s="2" t="s">
        <v>14</v>
      </c>
      <c r="D150" s="1" t="s">
        <v>105</v>
      </c>
      <c r="E150" s="1" t="s">
        <v>6</v>
      </c>
      <c r="F150" s="1">
        <v>3281</v>
      </c>
      <c r="G150" s="1">
        <v>4065</v>
      </c>
      <c r="H150">
        <f t="shared" si="2"/>
        <v>7346</v>
      </c>
    </row>
    <row r="151" spans="1:8" ht="12">
      <c r="A151">
        <v>8</v>
      </c>
      <c r="B151">
        <v>2001</v>
      </c>
      <c r="C151" s="2" t="s">
        <v>14</v>
      </c>
      <c r="D151" s="1" t="s">
        <v>109</v>
      </c>
      <c r="E151" s="1" t="s">
        <v>7</v>
      </c>
      <c r="F151" s="1">
        <v>706</v>
      </c>
      <c r="G151" s="1">
        <v>712</v>
      </c>
      <c r="H151">
        <f t="shared" si="2"/>
        <v>1418</v>
      </c>
    </row>
    <row r="152" spans="1:8" ht="12">
      <c r="A152">
        <v>9</v>
      </c>
      <c r="B152">
        <v>2001</v>
      </c>
      <c r="C152" s="2" t="s">
        <v>14</v>
      </c>
      <c r="D152" s="1" t="s">
        <v>106</v>
      </c>
      <c r="E152" s="1" t="s">
        <v>8</v>
      </c>
      <c r="F152" s="1">
        <v>71</v>
      </c>
      <c r="G152" s="1">
        <v>253</v>
      </c>
      <c r="H152">
        <f t="shared" si="2"/>
        <v>324</v>
      </c>
    </row>
    <row r="153" spans="1:8" ht="12">
      <c r="A153">
        <v>10</v>
      </c>
      <c r="B153">
        <v>2001</v>
      </c>
      <c r="C153" s="2" t="s">
        <v>14</v>
      </c>
      <c r="D153" s="1" t="s">
        <v>107</v>
      </c>
      <c r="E153" s="1" t="s">
        <v>20</v>
      </c>
      <c r="F153" s="1">
        <v>1183</v>
      </c>
      <c r="G153" s="1">
        <v>382</v>
      </c>
      <c r="H153">
        <f t="shared" si="2"/>
        <v>1565</v>
      </c>
    </row>
    <row r="154" spans="1:8" ht="12">
      <c r="A154">
        <v>11</v>
      </c>
      <c r="B154">
        <v>2001</v>
      </c>
      <c r="C154" s="2" t="s">
        <v>14</v>
      </c>
      <c r="D154" s="1" t="s">
        <v>108</v>
      </c>
      <c r="E154" s="1" t="s">
        <v>10</v>
      </c>
      <c r="F154" s="1">
        <v>2766</v>
      </c>
      <c r="G154" s="1">
        <v>862</v>
      </c>
      <c r="H154">
        <f t="shared" si="2"/>
        <v>3628</v>
      </c>
    </row>
    <row r="155" spans="1:8" ht="12">
      <c r="A155">
        <v>1</v>
      </c>
      <c r="B155">
        <v>2002</v>
      </c>
      <c r="C155" s="2" t="s">
        <v>16</v>
      </c>
      <c r="D155" s="1" t="s">
        <v>99</v>
      </c>
      <c r="E155" s="1" t="s">
        <v>17</v>
      </c>
      <c r="F155" s="1">
        <v>3364</v>
      </c>
      <c r="G155" s="1">
        <v>2557</v>
      </c>
      <c r="H155">
        <f t="shared" si="2"/>
        <v>5921</v>
      </c>
    </row>
    <row r="156" spans="1:8" ht="12">
      <c r="A156">
        <v>2</v>
      </c>
      <c r="B156">
        <v>2002</v>
      </c>
      <c r="C156" s="2" t="s">
        <v>16</v>
      </c>
      <c r="D156" s="1" t="s">
        <v>100</v>
      </c>
      <c r="E156" s="1" t="s">
        <v>46</v>
      </c>
      <c r="F156" s="1">
        <v>1208</v>
      </c>
      <c r="G156" s="1">
        <v>878</v>
      </c>
      <c r="H156">
        <f t="shared" si="2"/>
        <v>2086</v>
      </c>
    </row>
    <row r="157" spans="1:8" ht="12">
      <c r="A157">
        <v>3</v>
      </c>
      <c r="B157">
        <v>2002</v>
      </c>
      <c r="C157" s="2" t="s">
        <v>16</v>
      </c>
      <c r="D157" s="1" t="s">
        <v>101</v>
      </c>
      <c r="E157" s="1" t="s">
        <v>3</v>
      </c>
      <c r="F157" s="1">
        <v>1482</v>
      </c>
      <c r="G157" s="1">
        <v>457</v>
      </c>
      <c r="H157">
        <f t="shared" si="2"/>
        <v>1939</v>
      </c>
    </row>
    <row r="158" spans="1:8" ht="12">
      <c r="A158">
        <v>4</v>
      </c>
      <c r="B158">
        <v>2002</v>
      </c>
      <c r="C158" s="2" t="s">
        <v>16</v>
      </c>
      <c r="D158" s="1" t="s">
        <v>102</v>
      </c>
      <c r="E158" s="1" t="s">
        <v>15</v>
      </c>
      <c r="F158" s="1">
        <v>2</v>
      </c>
      <c r="H158">
        <f t="shared" si="2"/>
        <v>2</v>
      </c>
    </row>
    <row r="159" spans="1:8" ht="12">
      <c r="A159">
        <v>5</v>
      </c>
      <c r="B159">
        <v>2002</v>
      </c>
      <c r="C159" s="2" t="s">
        <v>16</v>
      </c>
      <c r="D159" s="1" t="s">
        <v>103</v>
      </c>
      <c r="E159" s="1" t="s">
        <v>19</v>
      </c>
      <c r="F159" s="1">
        <v>1</v>
      </c>
      <c r="G159" s="1">
        <v>1</v>
      </c>
      <c r="H159">
        <f t="shared" si="2"/>
        <v>2</v>
      </c>
    </row>
    <row r="160" spans="1:8" ht="12">
      <c r="A160">
        <v>6</v>
      </c>
      <c r="B160">
        <v>2002</v>
      </c>
      <c r="C160" s="2" t="s">
        <v>16</v>
      </c>
      <c r="D160" s="1" t="s">
        <v>104</v>
      </c>
      <c r="E160" s="1" t="s">
        <v>5</v>
      </c>
      <c r="F160" s="1">
        <v>22</v>
      </c>
      <c r="G160" s="1">
        <v>5</v>
      </c>
      <c r="H160">
        <f t="shared" si="2"/>
        <v>27</v>
      </c>
    </row>
    <row r="161" spans="1:8" ht="12">
      <c r="A161">
        <v>7</v>
      </c>
      <c r="B161">
        <v>2002</v>
      </c>
      <c r="C161" s="2" t="s">
        <v>16</v>
      </c>
      <c r="D161" s="1" t="s">
        <v>105</v>
      </c>
      <c r="E161" s="1" t="s">
        <v>6</v>
      </c>
      <c r="F161" s="1">
        <v>1516</v>
      </c>
      <c r="G161" s="1">
        <v>530</v>
      </c>
      <c r="H161">
        <f t="shared" si="2"/>
        <v>2046</v>
      </c>
    </row>
    <row r="162" spans="1:8" ht="12">
      <c r="A162">
        <v>8</v>
      </c>
      <c r="B162">
        <v>2002</v>
      </c>
      <c r="C162" s="2" t="s">
        <v>16</v>
      </c>
      <c r="D162" s="1" t="s">
        <v>109</v>
      </c>
      <c r="E162" s="1" t="s">
        <v>7</v>
      </c>
      <c r="F162" s="1">
        <v>116</v>
      </c>
      <c r="G162" s="1">
        <v>40</v>
      </c>
      <c r="H162">
        <f t="shared" si="2"/>
        <v>156</v>
      </c>
    </row>
    <row r="163" spans="1:8" ht="12">
      <c r="A163">
        <v>9</v>
      </c>
      <c r="B163">
        <v>2002</v>
      </c>
      <c r="C163" s="2" t="s">
        <v>16</v>
      </c>
      <c r="D163" s="1" t="s">
        <v>106</v>
      </c>
      <c r="E163" s="1" t="s">
        <v>8</v>
      </c>
      <c r="F163" s="1">
        <v>0</v>
      </c>
      <c r="G163" s="1">
        <v>0</v>
      </c>
      <c r="H163">
        <f t="shared" si="2"/>
        <v>0</v>
      </c>
    </row>
    <row r="164" spans="1:8" ht="12">
      <c r="A164">
        <v>10</v>
      </c>
      <c r="B164">
        <v>2002</v>
      </c>
      <c r="C164" s="2" t="s">
        <v>16</v>
      </c>
      <c r="D164" s="1" t="s">
        <v>107</v>
      </c>
      <c r="E164" s="1" t="s">
        <v>20</v>
      </c>
      <c r="F164" s="1">
        <v>902</v>
      </c>
      <c r="H164">
        <f t="shared" si="2"/>
        <v>902</v>
      </c>
    </row>
    <row r="165" spans="1:8" ht="12">
      <c r="A165">
        <v>11</v>
      </c>
      <c r="B165">
        <v>2002</v>
      </c>
      <c r="C165" s="2" t="s">
        <v>16</v>
      </c>
      <c r="D165" s="1" t="s">
        <v>108</v>
      </c>
      <c r="E165" s="1" t="s">
        <v>10</v>
      </c>
      <c r="F165" s="1">
        <v>680</v>
      </c>
      <c r="G165" s="1">
        <v>15</v>
      </c>
      <c r="H165">
        <f t="shared" si="2"/>
        <v>695</v>
      </c>
    </row>
    <row r="166" spans="1:8" ht="12">
      <c r="A166">
        <v>1</v>
      </c>
      <c r="B166">
        <v>2002</v>
      </c>
      <c r="C166" s="2" t="s">
        <v>0</v>
      </c>
      <c r="D166" s="1" t="s">
        <v>99</v>
      </c>
      <c r="E166" s="1" t="s">
        <v>17</v>
      </c>
      <c r="F166" s="1">
        <v>22337</v>
      </c>
      <c r="G166" s="1">
        <v>25675</v>
      </c>
      <c r="H166">
        <f t="shared" si="2"/>
        <v>48012</v>
      </c>
    </row>
    <row r="167" spans="1:8" ht="12">
      <c r="A167">
        <v>2</v>
      </c>
      <c r="B167">
        <v>2002</v>
      </c>
      <c r="C167" s="2" t="s">
        <v>0</v>
      </c>
      <c r="D167" s="1" t="s">
        <v>100</v>
      </c>
      <c r="E167" s="1" t="s">
        <v>46</v>
      </c>
      <c r="F167" s="1">
        <v>8134</v>
      </c>
      <c r="G167" s="1">
        <v>8783</v>
      </c>
      <c r="H167">
        <f t="shared" si="2"/>
        <v>16917</v>
      </c>
    </row>
    <row r="168" spans="1:8" ht="12">
      <c r="A168">
        <v>3</v>
      </c>
      <c r="B168">
        <v>2002</v>
      </c>
      <c r="C168" s="2" t="s">
        <v>0</v>
      </c>
      <c r="D168" s="1" t="s">
        <v>101</v>
      </c>
      <c r="E168" s="1" t="s">
        <v>3</v>
      </c>
      <c r="F168" s="1">
        <v>15719</v>
      </c>
      <c r="G168" s="1">
        <v>7799</v>
      </c>
      <c r="H168">
        <f t="shared" si="2"/>
        <v>23518</v>
      </c>
    </row>
    <row r="169" spans="1:8" ht="12">
      <c r="A169">
        <v>4</v>
      </c>
      <c r="B169">
        <v>2002</v>
      </c>
      <c r="C169" s="2" t="s">
        <v>0</v>
      </c>
      <c r="D169" s="1" t="s">
        <v>102</v>
      </c>
      <c r="E169" s="1" t="s">
        <v>15</v>
      </c>
      <c r="F169" s="1">
        <v>133</v>
      </c>
      <c r="H169">
        <f t="shared" si="2"/>
        <v>133</v>
      </c>
    </row>
    <row r="170" spans="1:8" ht="12">
      <c r="A170">
        <v>5</v>
      </c>
      <c r="B170">
        <v>2002</v>
      </c>
      <c r="C170" s="2" t="s">
        <v>0</v>
      </c>
      <c r="D170" s="1" t="s">
        <v>103</v>
      </c>
      <c r="E170" s="1" t="s">
        <v>19</v>
      </c>
      <c r="F170" s="1">
        <v>221</v>
      </c>
      <c r="G170" s="1">
        <v>86</v>
      </c>
      <c r="H170">
        <f t="shared" si="2"/>
        <v>307</v>
      </c>
    </row>
    <row r="171" spans="1:8" ht="12">
      <c r="A171">
        <v>6</v>
      </c>
      <c r="B171">
        <v>2002</v>
      </c>
      <c r="C171" s="2" t="s">
        <v>0</v>
      </c>
      <c r="D171" s="1" t="s">
        <v>104</v>
      </c>
      <c r="E171" s="1" t="s">
        <v>5</v>
      </c>
      <c r="F171" s="1">
        <v>224</v>
      </c>
      <c r="G171" s="1">
        <v>35</v>
      </c>
      <c r="H171">
        <f t="shared" si="2"/>
        <v>259</v>
      </c>
    </row>
    <row r="172" spans="1:8" ht="12">
      <c r="A172">
        <v>7</v>
      </c>
      <c r="B172">
        <v>2002</v>
      </c>
      <c r="C172" s="2" t="s">
        <v>0</v>
      </c>
      <c r="D172" s="1" t="s">
        <v>105</v>
      </c>
      <c r="E172" s="1" t="s">
        <v>6</v>
      </c>
      <c r="F172" s="1">
        <v>6163</v>
      </c>
      <c r="G172" s="1">
        <v>8565</v>
      </c>
      <c r="H172">
        <f t="shared" si="2"/>
        <v>14728</v>
      </c>
    </row>
    <row r="173" spans="1:8" ht="12">
      <c r="A173">
        <v>8</v>
      </c>
      <c r="B173">
        <v>2002</v>
      </c>
      <c r="C173" s="2" t="s">
        <v>0</v>
      </c>
      <c r="D173" s="1" t="s">
        <v>109</v>
      </c>
      <c r="E173" s="1" t="s">
        <v>7</v>
      </c>
      <c r="F173" s="1">
        <v>1418</v>
      </c>
      <c r="G173" s="1">
        <v>1002</v>
      </c>
      <c r="H173">
        <f t="shared" si="2"/>
        <v>2420</v>
      </c>
    </row>
    <row r="174" spans="1:8" ht="12">
      <c r="A174">
        <v>9</v>
      </c>
      <c r="B174">
        <v>2002</v>
      </c>
      <c r="C174" s="2" t="s">
        <v>0</v>
      </c>
      <c r="D174" s="1" t="s">
        <v>106</v>
      </c>
      <c r="E174" s="1" t="s">
        <v>8</v>
      </c>
      <c r="F174" s="1">
        <v>441</v>
      </c>
      <c r="G174" s="1">
        <v>461</v>
      </c>
      <c r="H174">
        <f t="shared" si="2"/>
        <v>902</v>
      </c>
    </row>
    <row r="175" spans="1:8" ht="12">
      <c r="A175">
        <v>10</v>
      </c>
      <c r="B175">
        <v>2002</v>
      </c>
      <c r="C175" s="2" t="s">
        <v>0</v>
      </c>
      <c r="D175" s="1" t="s">
        <v>107</v>
      </c>
      <c r="E175" s="1" t="s">
        <v>20</v>
      </c>
      <c r="F175" s="1">
        <v>944</v>
      </c>
      <c r="G175" s="1">
        <v>72</v>
      </c>
      <c r="H175">
        <f t="shared" si="2"/>
        <v>1016</v>
      </c>
    </row>
    <row r="176" spans="1:8" ht="12">
      <c r="A176">
        <v>11</v>
      </c>
      <c r="B176">
        <v>2002</v>
      </c>
      <c r="C176" s="2" t="s">
        <v>0</v>
      </c>
      <c r="D176" s="1" t="s">
        <v>108</v>
      </c>
      <c r="E176" s="1" t="s">
        <v>10</v>
      </c>
      <c r="F176" s="1">
        <v>4619</v>
      </c>
      <c r="G176" s="1">
        <v>12802</v>
      </c>
      <c r="H176">
        <f t="shared" si="2"/>
        <v>17421</v>
      </c>
    </row>
    <row r="177" spans="1:8" ht="12">
      <c r="A177">
        <v>1</v>
      </c>
      <c r="B177">
        <v>2002</v>
      </c>
      <c r="C177" s="2" t="s">
        <v>21</v>
      </c>
      <c r="D177" s="1" t="s">
        <v>99</v>
      </c>
      <c r="E177" s="1" t="s">
        <v>17</v>
      </c>
      <c r="F177" s="1">
        <v>21109</v>
      </c>
      <c r="G177" s="1">
        <v>14546</v>
      </c>
      <c r="H177">
        <f t="shared" si="2"/>
        <v>35655</v>
      </c>
    </row>
    <row r="178" spans="1:8" ht="12">
      <c r="A178">
        <v>2</v>
      </c>
      <c r="B178">
        <v>2002</v>
      </c>
      <c r="C178" s="2" t="s">
        <v>21</v>
      </c>
      <c r="D178" s="1" t="s">
        <v>100</v>
      </c>
      <c r="E178" s="1" t="s">
        <v>46</v>
      </c>
      <c r="F178" s="1">
        <v>7651</v>
      </c>
      <c r="G178" s="1">
        <v>4890</v>
      </c>
      <c r="H178">
        <f t="shared" si="2"/>
        <v>12541</v>
      </c>
    </row>
    <row r="179" spans="1:8" ht="12">
      <c r="A179">
        <v>3</v>
      </c>
      <c r="B179">
        <v>2002</v>
      </c>
      <c r="C179" s="2" t="s">
        <v>21</v>
      </c>
      <c r="D179" s="1" t="s">
        <v>101</v>
      </c>
      <c r="E179" s="1" t="s">
        <v>3</v>
      </c>
      <c r="F179" s="1">
        <v>19126</v>
      </c>
      <c r="G179" s="1">
        <v>6798</v>
      </c>
      <c r="H179">
        <f t="shared" si="2"/>
        <v>25924</v>
      </c>
    </row>
    <row r="180" spans="1:8" ht="12">
      <c r="A180">
        <v>4</v>
      </c>
      <c r="B180">
        <v>2002</v>
      </c>
      <c r="C180" s="2" t="s">
        <v>21</v>
      </c>
      <c r="D180" s="1" t="s">
        <v>102</v>
      </c>
      <c r="E180" s="1" t="s">
        <v>15</v>
      </c>
      <c r="F180" s="1">
        <v>95</v>
      </c>
      <c r="H180">
        <f t="shared" si="2"/>
        <v>95</v>
      </c>
    </row>
    <row r="181" spans="1:8" ht="12">
      <c r="A181">
        <v>5</v>
      </c>
      <c r="B181">
        <v>2002</v>
      </c>
      <c r="C181" s="2" t="s">
        <v>21</v>
      </c>
      <c r="D181" s="1" t="s">
        <v>103</v>
      </c>
      <c r="E181" s="1" t="s">
        <v>19</v>
      </c>
      <c r="F181" s="1">
        <v>288</v>
      </c>
      <c r="G181" s="1">
        <v>5</v>
      </c>
      <c r="H181">
        <f t="shared" si="2"/>
        <v>293</v>
      </c>
    </row>
    <row r="182" spans="1:8" ht="12">
      <c r="A182">
        <v>6</v>
      </c>
      <c r="B182">
        <v>2002</v>
      </c>
      <c r="C182" s="2" t="s">
        <v>21</v>
      </c>
      <c r="D182" s="1" t="s">
        <v>104</v>
      </c>
      <c r="E182" s="1" t="s">
        <v>5</v>
      </c>
      <c r="F182" s="1">
        <v>339</v>
      </c>
      <c r="G182" s="1">
        <v>44</v>
      </c>
      <c r="H182">
        <f t="shared" si="2"/>
        <v>383</v>
      </c>
    </row>
    <row r="183" spans="1:8" ht="12">
      <c r="A183">
        <v>7</v>
      </c>
      <c r="B183">
        <v>2002</v>
      </c>
      <c r="C183" s="2" t="s">
        <v>21</v>
      </c>
      <c r="D183" s="1" t="s">
        <v>105</v>
      </c>
      <c r="E183" s="1" t="s">
        <v>6</v>
      </c>
      <c r="F183" s="1">
        <v>8435</v>
      </c>
      <c r="G183" s="1">
        <v>4247</v>
      </c>
      <c r="H183">
        <f t="shared" si="2"/>
        <v>12682</v>
      </c>
    </row>
    <row r="184" spans="1:8" ht="12">
      <c r="A184">
        <v>8</v>
      </c>
      <c r="B184">
        <v>2002</v>
      </c>
      <c r="C184" s="2" t="s">
        <v>21</v>
      </c>
      <c r="D184" s="1" t="s">
        <v>109</v>
      </c>
      <c r="E184" s="1" t="s">
        <v>7</v>
      </c>
      <c r="F184" s="1">
        <v>1386</v>
      </c>
      <c r="G184" s="1">
        <v>772</v>
      </c>
      <c r="H184">
        <f t="shared" si="2"/>
        <v>2158</v>
      </c>
    </row>
    <row r="185" spans="1:8" ht="12">
      <c r="A185">
        <v>9</v>
      </c>
      <c r="B185">
        <v>2002</v>
      </c>
      <c r="C185" s="2" t="s">
        <v>21</v>
      </c>
      <c r="D185" s="1" t="s">
        <v>106</v>
      </c>
      <c r="E185" s="1" t="s">
        <v>8</v>
      </c>
      <c r="F185" s="1">
        <v>510</v>
      </c>
      <c r="G185" s="1">
        <v>257</v>
      </c>
      <c r="H185">
        <f t="shared" si="2"/>
        <v>767</v>
      </c>
    </row>
    <row r="186" spans="1:8" ht="12">
      <c r="A186">
        <v>10</v>
      </c>
      <c r="B186">
        <v>2002</v>
      </c>
      <c r="C186" s="2" t="s">
        <v>21</v>
      </c>
      <c r="D186" s="1" t="s">
        <v>107</v>
      </c>
      <c r="E186" s="1" t="s">
        <v>20</v>
      </c>
      <c r="F186" s="1">
        <v>498</v>
      </c>
      <c r="G186" s="1">
        <v>99</v>
      </c>
      <c r="H186">
        <f t="shared" si="2"/>
        <v>597</v>
      </c>
    </row>
    <row r="187" spans="1:8" ht="12">
      <c r="A187">
        <v>11</v>
      </c>
      <c r="B187">
        <v>2002</v>
      </c>
      <c r="C187" s="2" t="s">
        <v>21</v>
      </c>
      <c r="D187" s="1" t="s">
        <v>108</v>
      </c>
      <c r="E187" s="1" t="s">
        <v>10</v>
      </c>
      <c r="F187" s="1">
        <v>593</v>
      </c>
      <c r="G187" s="1">
        <v>609</v>
      </c>
      <c r="H187">
        <f t="shared" si="2"/>
        <v>1202</v>
      </c>
    </row>
    <row r="188" spans="1:8" ht="12">
      <c r="A188">
        <v>1</v>
      </c>
      <c r="B188">
        <v>2002</v>
      </c>
      <c r="C188" s="2" t="s">
        <v>11</v>
      </c>
      <c r="D188" s="1" t="s">
        <v>99</v>
      </c>
      <c r="E188" s="1" t="s">
        <v>17</v>
      </c>
      <c r="F188" s="1">
        <v>341</v>
      </c>
      <c r="G188" s="1">
        <v>17025</v>
      </c>
      <c r="H188">
        <f t="shared" si="2"/>
        <v>17366</v>
      </c>
    </row>
    <row r="189" spans="1:8" ht="12">
      <c r="A189">
        <v>2</v>
      </c>
      <c r="B189">
        <v>2002</v>
      </c>
      <c r="C189" s="2" t="s">
        <v>11</v>
      </c>
      <c r="D189" s="1" t="s">
        <v>100</v>
      </c>
      <c r="E189" s="1" t="s">
        <v>46</v>
      </c>
      <c r="F189" s="1">
        <v>122</v>
      </c>
      <c r="G189" s="1">
        <v>5932</v>
      </c>
      <c r="H189">
        <f t="shared" si="2"/>
        <v>6054</v>
      </c>
    </row>
    <row r="190" spans="1:8" ht="12">
      <c r="A190">
        <v>3</v>
      </c>
      <c r="B190">
        <v>2002</v>
      </c>
      <c r="C190" s="2" t="s">
        <v>11</v>
      </c>
      <c r="D190" s="1" t="s">
        <v>101</v>
      </c>
      <c r="E190" s="1" t="s">
        <v>3</v>
      </c>
      <c r="F190" s="1">
        <v>0</v>
      </c>
      <c r="G190" s="1">
        <v>883</v>
      </c>
      <c r="H190">
        <f t="shared" si="2"/>
        <v>883</v>
      </c>
    </row>
    <row r="191" spans="1:8" ht="12">
      <c r="A191">
        <v>4</v>
      </c>
      <c r="B191">
        <v>2002</v>
      </c>
      <c r="C191" s="2" t="s">
        <v>11</v>
      </c>
      <c r="D191" s="1" t="s">
        <v>102</v>
      </c>
      <c r="E191" s="1" t="s">
        <v>15</v>
      </c>
      <c r="F191" s="1">
        <v>0</v>
      </c>
      <c r="G191" s="1">
        <v>22</v>
      </c>
      <c r="H191">
        <f t="shared" si="2"/>
        <v>22</v>
      </c>
    </row>
    <row r="192" spans="1:8" ht="12">
      <c r="A192">
        <v>5</v>
      </c>
      <c r="B192">
        <v>2002</v>
      </c>
      <c r="C192" s="2" t="s">
        <v>11</v>
      </c>
      <c r="D192" s="1" t="s">
        <v>103</v>
      </c>
      <c r="E192" s="1" t="s">
        <v>19</v>
      </c>
      <c r="F192" s="1">
        <v>0</v>
      </c>
      <c r="G192" s="1">
        <v>439</v>
      </c>
      <c r="H192">
        <f t="shared" si="2"/>
        <v>439</v>
      </c>
    </row>
    <row r="193" spans="1:8" ht="12">
      <c r="A193">
        <v>6</v>
      </c>
      <c r="B193">
        <v>2002</v>
      </c>
      <c r="C193" s="2" t="s">
        <v>11</v>
      </c>
      <c r="D193" s="1" t="s">
        <v>104</v>
      </c>
      <c r="E193" s="1" t="s">
        <v>5</v>
      </c>
      <c r="F193" s="1">
        <v>0</v>
      </c>
      <c r="G193" s="1">
        <v>81</v>
      </c>
      <c r="H193">
        <f t="shared" si="2"/>
        <v>81</v>
      </c>
    </row>
    <row r="194" spans="1:8" ht="12">
      <c r="A194">
        <v>7</v>
      </c>
      <c r="B194">
        <v>2002</v>
      </c>
      <c r="C194" s="2" t="s">
        <v>11</v>
      </c>
      <c r="D194" s="1" t="s">
        <v>105</v>
      </c>
      <c r="E194" s="1" t="s">
        <v>6</v>
      </c>
      <c r="F194" s="1">
        <v>0</v>
      </c>
      <c r="G194" s="1">
        <v>827</v>
      </c>
      <c r="H194">
        <f t="shared" si="2"/>
        <v>827</v>
      </c>
    </row>
    <row r="195" spans="1:8" ht="12">
      <c r="A195">
        <v>8</v>
      </c>
      <c r="B195">
        <v>2002</v>
      </c>
      <c r="C195" s="2" t="s">
        <v>11</v>
      </c>
      <c r="D195" s="1" t="s">
        <v>109</v>
      </c>
      <c r="E195" s="1" t="s">
        <v>7</v>
      </c>
      <c r="F195" s="1">
        <v>0</v>
      </c>
      <c r="G195" s="1">
        <v>319</v>
      </c>
      <c r="H195">
        <f aca="true" t="shared" si="3" ref="H195:H258">F195+G195</f>
        <v>319</v>
      </c>
    </row>
    <row r="196" spans="1:8" ht="12">
      <c r="A196">
        <v>9</v>
      </c>
      <c r="B196">
        <v>2002</v>
      </c>
      <c r="C196" s="2" t="s">
        <v>11</v>
      </c>
      <c r="D196" s="1" t="s">
        <v>106</v>
      </c>
      <c r="E196" s="1" t="s">
        <v>8</v>
      </c>
      <c r="F196" s="1">
        <v>3172</v>
      </c>
      <c r="G196" s="1">
        <v>112</v>
      </c>
      <c r="H196">
        <f t="shared" si="3"/>
        <v>3284</v>
      </c>
    </row>
    <row r="197" spans="1:8" ht="12">
      <c r="A197">
        <v>10</v>
      </c>
      <c r="B197">
        <v>2002</v>
      </c>
      <c r="C197" s="2" t="s">
        <v>11</v>
      </c>
      <c r="D197" s="1" t="s">
        <v>107</v>
      </c>
      <c r="E197" s="1" t="s">
        <v>20</v>
      </c>
      <c r="F197" s="1">
        <v>0</v>
      </c>
      <c r="G197" s="1">
        <v>221</v>
      </c>
      <c r="H197">
        <f t="shared" si="3"/>
        <v>221</v>
      </c>
    </row>
    <row r="198" spans="1:8" ht="12">
      <c r="A198">
        <v>11</v>
      </c>
      <c r="B198">
        <v>2002</v>
      </c>
      <c r="C198" s="2" t="s">
        <v>11</v>
      </c>
      <c r="D198" s="1" t="s">
        <v>108</v>
      </c>
      <c r="E198" s="1" t="s">
        <v>10</v>
      </c>
      <c r="F198" s="1">
        <v>0</v>
      </c>
      <c r="G198" s="1">
        <v>455</v>
      </c>
      <c r="H198">
        <f t="shared" si="3"/>
        <v>455</v>
      </c>
    </row>
    <row r="199" spans="1:8" ht="12">
      <c r="A199">
        <v>1</v>
      </c>
      <c r="B199">
        <v>2002</v>
      </c>
      <c r="C199" s="2" t="s">
        <v>12</v>
      </c>
      <c r="D199" s="1" t="s">
        <v>99</v>
      </c>
      <c r="E199" s="1" t="s">
        <v>17</v>
      </c>
      <c r="F199" s="1">
        <v>17277</v>
      </c>
      <c r="G199" s="1">
        <v>2771</v>
      </c>
      <c r="H199">
        <f t="shared" si="3"/>
        <v>20048</v>
      </c>
    </row>
    <row r="200" spans="1:8" ht="12">
      <c r="A200">
        <v>2</v>
      </c>
      <c r="B200">
        <v>2002</v>
      </c>
      <c r="C200" s="2" t="s">
        <v>12</v>
      </c>
      <c r="D200" s="1" t="s">
        <v>100</v>
      </c>
      <c r="E200" s="1" t="s">
        <v>46</v>
      </c>
      <c r="F200" s="1">
        <v>6301</v>
      </c>
      <c r="G200" s="1">
        <v>980</v>
      </c>
      <c r="H200">
        <f t="shared" si="3"/>
        <v>7281</v>
      </c>
    </row>
    <row r="201" spans="1:8" ht="12">
      <c r="A201">
        <v>3</v>
      </c>
      <c r="B201">
        <v>2002</v>
      </c>
      <c r="C201" s="2" t="s">
        <v>12</v>
      </c>
      <c r="D201" s="1" t="s">
        <v>101</v>
      </c>
      <c r="E201" s="1" t="s">
        <v>3</v>
      </c>
      <c r="F201" s="1">
        <v>19631</v>
      </c>
      <c r="G201" s="1">
        <v>625</v>
      </c>
      <c r="H201">
        <f t="shared" si="3"/>
        <v>20256</v>
      </c>
    </row>
    <row r="202" spans="1:8" ht="12">
      <c r="A202">
        <v>4</v>
      </c>
      <c r="B202">
        <v>2002</v>
      </c>
      <c r="C202" s="2" t="s">
        <v>12</v>
      </c>
      <c r="D202" s="1" t="s">
        <v>102</v>
      </c>
      <c r="E202" s="1" t="s">
        <v>15</v>
      </c>
      <c r="F202" s="1">
        <v>20</v>
      </c>
      <c r="G202" s="1">
        <v>9</v>
      </c>
      <c r="H202">
        <f t="shared" si="3"/>
        <v>29</v>
      </c>
    </row>
    <row r="203" spans="1:8" ht="12">
      <c r="A203">
        <v>5</v>
      </c>
      <c r="B203">
        <v>2002</v>
      </c>
      <c r="C203" s="2" t="s">
        <v>12</v>
      </c>
      <c r="D203" s="1" t="s">
        <v>103</v>
      </c>
      <c r="E203" s="1" t="s">
        <v>19</v>
      </c>
      <c r="F203" s="1">
        <v>487</v>
      </c>
      <c r="G203" s="1">
        <v>3</v>
      </c>
      <c r="H203">
        <f t="shared" si="3"/>
        <v>490</v>
      </c>
    </row>
    <row r="204" spans="1:8" ht="12">
      <c r="A204">
        <v>6</v>
      </c>
      <c r="B204">
        <v>2002</v>
      </c>
      <c r="C204" s="2" t="s">
        <v>12</v>
      </c>
      <c r="D204" s="1" t="s">
        <v>104</v>
      </c>
      <c r="E204" s="1" t="s">
        <v>5</v>
      </c>
      <c r="F204" s="1">
        <v>268</v>
      </c>
      <c r="G204" s="1">
        <v>24</v>
      </c>
      <c r="H204">
        <f t="shared" si="3"/>
        <v>292</v>
      </c>
    </row>
    <row r="205" spans="1:8" ht="12">
      <c r="A205">
        <v>7</v>
      </c>
      <c r="B205">
        <v>2002</v>
      </c>
      <c r="C205" s="2" t="s">
        <v>12</v>
      </c>
      <c r="D205" s="1" t="s">
        <v>105</v>
      </c>
      <c r="E205" s="1" t="s">
        <v>6</v>
      </c>
      <c r="F205" s="1">
        <v>10768</v>
      </c>
      <c r="G205" s="1">
        <v>797</v>
      </c>
      <c r="H205">
        <f t="shared" si="3"/>
        <v>11565</v>
      </c>
    </row>
    <row r="206" spans="1:8" ht="12">
      <c r="A206">
        <v>8</v>
      </c>
      <c r="B206">
        <v>2002</v>
      </c>
      <c r="C206" s="2" t="s">
        <v>12</v>
      </c>
      <c r="D206" s="1" t="s">
        <v>109</v>
      </c>
      <c r="E206" s="1" t="s">
        <v>7</v>
      </c>
      <c r="F206" s="1">
        <v>1735</v>
      </c>
      <c r="G206" s="1">
        <v>132</v>
      </c>
      <c r="H206">
        <f t="shared" si="3"/>
        <v>1867</v>
      </c>
    </row>
    <row r="207" spans="1:8" ht="12">
      <c r="A207">
        <v>9</v>
      </c>
      <c r="B207">
        <v>2002</v>
      </c>
      <c r="C207" s="2" t="s">
        <v>12</v>
      </c>
      <c r="D207" s="1" t="s">
        <v>106</v>
      </c>
      <c r="E207" s="1" t="s">
        <v>8</v>
      </c>
      <c r="F207" s="1">
        <v>0</v>
      </c>
      <c r="G207" s="1">
        <v>0</v>
      </c>
      <c r="H207">
        <f t="shared" si="3"/>
        <v>0</v>
      </c>
    </row>
    <row r="208" spans="1:8" ht="12">
      <c r="A208">
        <v>10</v>
      </c>
      <c r="B208">
        <v>2002</v>
      </c>
      <c r="C208" s="2" t="s">
        <v>12</v>
      </c>
      <c r="D208" s="1" t="s">
        <v>107</v>
      </c>
      <c r="E208" s="1" t="s">
        <v>20</v>
      </c>
      <c r="F208" s="1">
        <v>1108</v>
      </c>
      <c r="G208" s="13">
        <v>0</v>
      </c>
      <c r="H208">
        <f t="shared" si="3"/>
        <v>1108</v>
      </c>
    </row>
    <row r="209" spans="1:8" ht="12">
      <c r="A209">
        <v>11</v>
      </c>
      <c r="B209">
        <v>2002</v>
      </c>
      <c r="C209" s="2" t="s">
        <v>12</v>
      </c>
      <c r="D209" s="1" t="s">
        <v>108</v>
      </c>
      <c r="E209" s="1" t="s">
        <v>10</v>
      </c>
      <c r="F209" s="1">
        <v>3480</v>
      </c>
      <c r="G209" s="1">
        <v>36</v>
      </c>
      <c r="H209">
        <f t="shared" si="3"/>
        <v>3516</v>
      </c>
    </row>
    <row r="210" spans="1:8" ht="12">
      <c r="A210">
        <v>1</v>
      </c>
      <c r="B210">
        <v>2002</v>
      </c>
      <c r="C210" s="2" t="s">
        <v>13</v>
      </c>
      <c r="D210" s="1" t="s">
        <v>99</v>
      </c>
      <c r="E210" s="1" t="s">
        <v>17</v>
      </c>
      <c r="F210" s="1">
        <v>0</v>
      </c>
      <c r="G210" s="13">
        <v>0</v>
      </c>
      <c r="H210">
        <f t="shared" si="3"/>
        <v>0</v>
      </c>
    </row>
    <row r="211" spans="1:8" ht="12">
      <c r="A211">
        <v>2</v>
      </c>
      <c r="B211">
        <v>2002</v>
      </c>
      <c r="C211" s="2" t="s">
        <v>13</v>
      </c>
      <c r="D211" s="1" t="s">
        <v>100</v>
      </c>
      <c r="E211" s="1" t="s">
        <v>46</v>
      </c>
      <c r="F211" s="1">
        <v>0</v>
      </c>
      <c r="G211" s="13">
        <v>0</v>
      </c>
      <c r="H211">
        <f t="shared" si="3"/>
        <v>0</v>
      </c>
    </row>
    <row r="212" spans="1:8" ht="12">
      <c r="A212">
        <v>3</v>
      </c>
      <c r="B212">
        <v>2002</v>
      </c>
      <c r="C212" s="2" t="s">
        <v>13</v>
      </c>
      <c r="D212" s="1" t="s">
        <v>101</v>
      </c>
      <c r="E212" s="1" t="s">
        <v>3</v>
      </c>
      <c r="F212" s="1">
        <v>0</v>
      </c>
      <c r="G212" s="13">
        <v>0</v>
      </c>
      <c r="H212">
        <f t="shared" si="3"/>
        <v>0</v>
      </c>
    </row>
    <row r="213" spans="1:8" ht="12">
      <c r="A213">
        <v>4</v>
      </c>
      <c r="B213">
        <v>2002</v>
      </c>
      <c r="C213" s="2" t="s">
        <v>13</v>
      </c>
      <c r="D213" s="1" t="s">
        <v>102</v>
      </c>
      <c r="E213" s="1" t="s">
        <v>15</v>
      </c>
      <c r="F213" s="1">
        <v>0</v>
      </c>
      <c r="G213" s="13">
        <v>0</v>
      </c>
      <c r="H213">
        <f t="shared" si="3"/>
        <v>0</v>
      </c>
    </row>
    <row r="214" spans="1:8" ht="12">
      <c r="A214">
        <v>5</v>
      </c>
      <c r="B214">
        <v>2002</v>
      </c>
      <c r="C214" s="2" t="s">
        <v>13</v>
      </c>
      <c r="D214" s="1" t="s">
        <v>103</v>
      </c>
      <c r="E214" s="1" t="s">
        <v>19</v>
      </c>
      <c r="F214" s="1">
        <v>0</v>
      </c>
      <c r="G214" s="13">
        <v>0</v>
      </c>
      <c r="H214">
        <f t="shared" si="3"/>
        <v>0</v>
      </c>
    </row>
    <row r="215" spans="1:8" ht="12">
      <c r="A215">
        <v>6</v>
      </c>
      <c r="B215">
        <v>2002</v>
      </c>
      <c r="C215" s="2" t="s">
        <v>13</v>
      </c>
      <c r="D215" s="1" t="s">
        <v>104</v>
      </c>
      <c r="E215" s="1" t="s">
        <v>5</v>
      </c>
      <c r="F215" s="1">
        <v>0</v>
      </c>
      <c r="G215" s="13">
        <v>0</v>
      </c>
      <c r="H215">
        <f t="shared" si="3"/>
        <v>0</v>
      </c>
    </row>
    <row r="216" spans="1:8" ht="12">
      <c r="A216">
        <v>7</v>
      </c>
      <c r="B216">
        <v>2002</v>
      </c>
      <c r="C216" s="2" t="s">
        <v>13</v>
      </c>
      <c r="D216" s="1" t="s">
        <v>105</v>
      </c>
      <c r="E216" s="1" t="s">
        <v>6</v>
      </c>
      <c r="F216" s="1">
        <v>0</v>
      </c>
      <c r="G216" s="13">
        <v>0</v>
      </c>
      <c r="H216">
        <f t="shared" si="3"/>
        <v>0</v>
      </c>
    </row>
    <row r="217" spans="1:8" ht="12">
      <c r="A217">
        <v>8</v>
      </c>
      <c r="B217">
        <v>2002</v>
      </c>
      <c r="C217" s="2" t="s">
        <v>13</v>
      </c>
      <c r="D217" s="1" t="s">
        <v>109</v>
      </c>
      <c r="E217" s="1" t="s">
        <v>7</v>
      </c>
      <c r="F217" s="1">
        <v>7</v>
      </c>
      <c r="G217">
        <v>0</v>
      </c>
      <c r="H217">
        <f t="shared" si="3"/>
        <v>7</v>
      </c>
    </row>
    <row r="218" spans="1:8" ht="12">
      <c r="A218">
        <v>9</v>
      </c>
      <c r="B218">
        <v>2002</v>
      </c>
      <c r="C218" s="2" t="s">
        <v>13</v>
      </c>
      <c r="D218" s="1" t="s">
        <v>106</v>
      </c>
      <c r="E218" s="1" t="s">
        <v>8</v>
      </c>
      <c r="F218" s="1">
        <v>0</v>
      </c>
      <c r="G218" s="13">
        <v>0</v>
      </c>
      <c r="H218">
        <f t="shared" si="3"/>
        <v>0</v>
      </c>
    </row>
    <row r="219" spans="1:8" ht="12">
      <c r="A219">
        <v>10</v>
      </c>
      <c r="B219">
        <v>2002</v>
      </c>
      <c r="C219" s="2" t="s">
        <v>13</v>
      </c>
      <c r="D219" s="1" t="s">
        <v>107</v>
      </c>
      <c r="E219" s="1" t="s">
        <v>20</v>
      </c>
      <c r="F219" s="1">
        <v>0</v>
      </c>
      <c r="G219" s="13">
        <v>0</v>
      </c>
      <c r="H219">
        <f t="shared" si="3"/>
        <v>0</v>
      </c>
    </row>
    <row r="220" spans="1:8" ht="12">
      <c r="A220">
        <v>11</v>
      </c>
      <c r="B220">
        <v>2002</v>
      </c>
      <c r="C220" s="2" t="s">
        <v>13</v>
      </c>
      <c r="D220" s="1" t="s">
        <v>108</v>
      </c>
      <c r="E220" s="1" t="s">
        <v>10</v>
      </c>
      <c r="F220" s="1">
        <v>0</v>
      </c>
      <c r="G220">
        <v>0</v>
      </c>
      <c r="H220">
        <f t="shared" si="3"/>
        <v>0</v>
      </c>
    </row>
    <row r="221" spans="1:8" ht="12">
      <c r="A221">
        <v>1</v>
      </c>
      <c r="B221">
        <v>2002</v>
      </c>
      <c r="C221" s="2" t="s">
        <v>14</v>
      </c>
      <c r="D221" s="1" t="s">
        <v>99</v>
      </c>
      <c r="E221" s="1" t="s">
        <v>17</v>
      </c>
      <c r="F221" s="1">
        <v>18363</v>
      </c>
      <c r="G221" s="1">
        <v>21932</v>
      </c>
      <c r="H221">
        <f t="shared" si="3"/>
        <v>40295</v>
      </c>
    </row>
    <row r="222" spans="1:8" ht="12">
      <c r="A222">
        <v>2</v>
      </c>
      <c r="B222">
        <v>2002</v>
      </c>
      <c r="C222" s="2" t="s">
        <v>14</v>
      </c>
      <c r="D222" s="1" t="s">
        <v>100</v>
      </c>
      <c r="E222" s="1" t="s">
        <v>46</v>
      </c>
      <c r="F222" s="1">
        <v>6621</v>
      </c>
      <c r="G222" s="1">
        <v>7559</v>
      </c>
      <c r="H222">
        <f t="shared" si="3"/>
        <v>14180</v>
      </c>
    </row>
    <row r="223" spans="1:8" ht="12">
      <c r="A223">
        <v>3</v>
      </c>
      <c r="B223">
        <v>2002</v>
      </c>
      <c r="C223" s="2" t="s">
        <v>14</v>
      </c>
      <c r="D223" s="1" t="s">
        <v>101</v>
      </c>
      <c r="E223" s="1" t="s">
        <v>3</v>
      </c>
      <c r="F223" s="1">
        <v>6990</v>
      </c>
      <c r="G223" s="1">
        <v>6067</v>
      </c>
      <c r="H223">
        <f t="shared" si="3"/>
        <v>13057</v>
      </c>
    </row>
    <row r="224" spans="1:8" ht="12">
      <c r="A224">
        <v>4</v>
      </c>
      <c r="B224">
        <v>2002</v>
      </c>
      <c r="C224" s="2" t="s">
        <v>14</v>
      </c>
      <c r="D224" s="1" t="s">
        <v>102</v>
      </c>
      <c r="E224" s="1" t="s">
        <v>15</v>
      </c>
      <c r="F224" s="1">
        <v>230</v>
      </c>
      <c r="G224" s="1">
        <v>77</v>
      </c>
      <c r="H224">
        <f t="shared" si="3"/>
        <v>307</v>
      </c>
    </row>
    <row r="225" spans="1:8" ht="12">
      <c r="A225">
        <v>5</v>
      </c>
      <c r="B225">
        <v>2002</v>
      </c>
      <c r="C225" s="2" t="s">
        <v>14</v>
      </c>
      <c r="D225" s="1" t="s">
        <v>103</v>
      </c>
      <c r="E225" s="1" t="s">
        <v>19</v>
      </c>
      <c r="F225" s="1">
        <v>171</v>
      </c>
      <c r="G225" s="1">
        <v>135</v>
      </c>
      <c r="H225">
        <f t="shared" si="3"/>
        <v>306</v>
      </c>
    </row>
    <row r="226" spans="1:8" ht="12">
      <c r="A226">
        <v>6</v>
      </c>
      <c r="B226">
        <v>2002</v>
      </c>
      <c r="C226" s="2" t="s">
        <v>14</v>
      </c>
      <c r="D226" s="1" t="s">
        <v>104</v>
      </c>
      <c r="E226" s="1" t="s">
        <v>5</v>
      </c>
      <c r="F226" s="1">
        <v>697</v>
      </c>
      <c r="G226" s="1">
        <v>114</v>
      </c>
      <c r="H226">
        <f t="shared" si="3"/>
        <v>811</v>
      </c>
    </row>
    <row r="227" spans="1:8" ht="12">
      <c r="A227">
        <v>7</v>
      </c>
      <c r="B227">
        <v>2002</v>
      </c>
      <c r="C227" s="2" t="s">
        <v>14</v>
      </c>
      <c r="D227" s="1" t="s">
        <v>105</v>
      </c>
      <c r="E227" s="1" t="s">
        <v>6</v>
      </c>
      <c r="F227" s="1">
        <v>4495</v>
      </c>
      <c r="G227" s="1">
        <v>5289</v>
      </c>
      <c r="H227">
        <f t="shared" si="3"/>
        <v>9784</v>
      </c>
    </row>
    <row r="228" spans="1:8" ht="12">
      <c r="A228">
        <v>8</v>
      </c>
      <c r="B228">
        <v>2002</v>
      </c>
      <c r="C228" s="2" t="s">
        <v>14</v>
      </c>
      <c r="D228" s="1" t="s">
        <v>109</v>
      </c>
      <c r="E228" s="1" t="s">
        <v>7</v>
      </c>
      <c r="F228" s="1">
        <v>3484</v>
      </c>
      <c r="G228" s="1">
        <v>925</v>
      </c>
      <c r="H228">
        <f t="shared" si="3"/>
        <v>4409</v>
      </c>
    </row>
    <row r="229" spans="1:8" ht="12">
      <c r="A229">
        <v>9</v>
      </c>
      <c r="B229">
        <v>2002</v>
      </c>
      <c r="C229" s="2" t="s">
        <v>14</v>
      </c>
      <c r="D229" s="1" t="s">
        <v>106</v>
      </c>
      <c r="E229" s="1" t="s">
        <v>8</v>
      </c>
      <c r="F229" s="1">
        <v>76</v>
      </c>
      <c r="G229" s="1">
        <v>315</v>
      </c>
      <c r="H229">
        <f t="shared" si="3"/>
        <v>391</v>
      </c>
    </row>
    <row r="230" spans="1:8" ht="12">
      <c r="A230">
        <v>10</v>
      </c>
      <c r="B230">
        <v>2002</v>
      </c>
      <c r="C230" s="2" t="s">
        <v>14</v>
      </c>
      <c r="D230" s="1" t="s">
        <v>107</v>
      </c>
      <c r="E230" s="1" t="s">
        <v>20</v>
      </c>
      <c r="F230" s="1">
        <v>6205</v>
      </c>
      <c r="G230" s="1">
        <v>114</v>
      </c>
      <c r="H230">
        <f t="shared" si="3"/>
        <v>6319</v>
      </c>
    </row>
    <row r="231" spans="1:8" ht="12">
      <c r="A231">
        <v>11</v>
      </c>
      <c r="B231">
        <v>2002</v>
      </c>
      <c r="C231" s="2" t="s">
        <v>14</v>
      </c>
      <c r="D231" s="1" t="s">
        <v>108</v>
      </c>
      <c r="E231" s="1" t="s">
        <v>10</v>
      </c>
      <c r="F231" s="1">
        <v>3566</v>
      </c>
      <c r="G231" s="1">
        <v>614</v>
      </c>
      <c r="H231">
        <f t="shared" si="3"/>
        <v>4180</v>
      </c>
    </row>
    <row r="232" spans="1:8" ht="12">
      <c r="A232">
        <v>1</v>
      </c>
      <c r="B232">
        <v>2003</v>
      </c>
      <c r="C232" s="3" t="s">
        <v>21</v>
      </c>
      <c r="D232" s="1" t="s">
        <v>99</v>
      </c>
      <c r="E232" t="s">
        <v>17</v>
      </c>
      <c r="F232">
        <v>23404</v>
      </c>
      <c r="G232">
        <v>16131</v>
      </c>
      <c r="H232">
        <f t="shared" si="3"/>
        <v>39535</v>
      </c>
    </row>
    <row r="233" spans="1:8" ht="12">
      <c r="A233">
        <v>2</v>
      </c>
      <c r="B233">
        <v>2003</v>
      </c>
      <c r="C233" s="3" t="s">
        <v>21</v>
      </c>
      <c r="D233" s="1" t="s">
        <v>100</v>
      </c>
      <c r="E233" t="s">
        <v>46</v>
      </c>
      <c r="F233">
        <v>8220</v>
      </c>
      <c r="G233">
        <v>5624</v>
      </c>
      <c r="H233">
        <f t="shared" si="3"/>
        <v>13844</v>
      </c>
    </row>
    <row r="234" spans="1:8" ht="12">
      <c r="A234">
        <v>3</v>
      </c>
      <c r="B234">
        <v>2003</v>
      </c>
      <c r="C234" s="3" t="s">
        <v>21</v>
      </c>
      <c r="D234" s="1" t="s">
        <v>101</v>
      </c>
      <c r="E234" t="s">
        <v>3</v>
      </c>
      <c r="F234">
        <v>22405</v>
      </c>
      <c r="G234">
        <v>10023</v>
      </c>
      <c r="H234">
        <f t="shared" si="3"/>
        <v>32428</v>
      </c>
    </row>
    <row r="235" spans="1:8" ht="12">
      <c r="A235">
        <v>4</v>
      </c>
      <c r="B235">
        <v>2003</v>
      </c>
      <c r="C235" s="3" t="s">
        <v>21</v>
      </c>
      <c r="D235" s="1" t="s">
        <v>102</v>
      </c>
      <c r="E235" t="s">
        <v>15</v>
      </c>
      <c r="F235">
        <v>101</v>
      </c>
      <c r="G235">
        <v>6</v>
      </c>
      <c r="H235">
        <f t="shared" si="3"/>
        <v>107</v>
      </c>
    </row>
    <row r="236" spans="1:8" ht="12">
      <c r="A236">
        <v>5</v>
      </c>
      <c r="B236">
        <v>2003</v>
      </c>
      <c r="C236" s="3" t="s">
        <v>21</v>
      </c>
      <c r="D236" s="1" t="s">
        <v>103</v>
      </c>
      <c r="E236" t="s">
        <v>19</v>
      </c>
      <c r="F236">
        <v>37</v>
      </c>
      <c r="G236">
        <v>90</v>
      </c>
      <c r="H236">
        <f t="shared" si="3"/>
        <v>127</v>
      </c>
    </row>
    <row r="237" spans="1:8" ht="12">
      <c r="A237">
        <v>6</v>
      </c>
      <c r="B237">
        <v>2003</v>
      </c>
      <c r="C237" s="3" t="s">
        <v>21</v>
      </c>
      <c r="D237" s="1" t="s">
        <v>104</v>
      </c>
      <c r="E237" t="s">
        <v>5</v>
      </c>
      <c r="F237">
        <v>448</v>
      </c>
      <c r="G237">
        <v>64</v>
      </c>
      <c r="H237">
        <f t="shared" si="3"/>
        <v>512</v>
      </c>
    </row>
    <row r="238" spans="1:8" ht="12">
      <c r="A238">
        <v>7</v>
      </c>
      <c r="B238">
        <v>2003</v>
      </c>
      <c r="C238" s="3" t="s">
        <v>21</v>
      </c>
      <c r="D238" s="1" t="s">
        <v>105</v>
      </c>
      <c r="E238" t="s">
        <v>6</v>
      </c>
      <c r="F238">
        <v>7682</v>
      </c>
      <c r="G238">
        <v>4324</v>
      </c>
      <c r="H238">
        <f t="shared" si="3"/>
        <v>12006</v>
      </c>
    </row>
    <row r="239" spans="1:8" ht="12">
      <c r="A239">
        <v>8</v>
      </c>
      <c r="B239">
        <v>2003</v>
      </c>
      <c r="C239" s="3" t="s">
        <v>21</v>
      </c>
      <c r="D239" s="1" t="s">
        <v>109</v>
      </c>
      <c r="E239" t="s">
        <v>7</v>
      </c>
      <c r="F239">
        <v>2151</v>
      </c>
      <c r="G239">
        <v>1076</v>
      </c>
      <c r="H239">
        <f t="shared" si="3"/>
        <v>3227</v>
      </c>
    </row>
    <row r="240" spans="1:8" ht="12">
      <c r="A240">
        <v>9</v>
      </c>
      <c r="B240">
        <v>2003</v>
      </c>
      <c r="C240" s="3" t="s">
        <v>21</v>
      </c>
      <c r="D240" s="1" t="s">
        <v>106</v>
      </c>
      <c r="E240" t="s">
        <v>8</v>
      </c>
      <c r="F240">
        <v>422</v>
      </c>
      <c r="G240">
        <v>157</v>
      </c>
      <c r="H240">
        <f t="shared" si="3"/>
        <v>579</v>
      </c>
    </row>
    <row r="241" spans="1:8" ht="12">
      <c r="A241">
        <v>10</v>
      </c>
      <c r="B241">
        <v>2003</v>
      </c>
      <c r="C241" s="3" t="s">
        <v>21</v>
      </c>
      <c r="D241" s="1" t="s">
        <v>107</v>
      </c>
      <c r="E241" t="s">
        <v>20</v>
      </c>
      <c r="F241">
        <v>1098</v>
      </c>
      <c r="G241">
        <v>582</v>
      </c>
      <c r="H241">
        <f t="shared" si="3"/>
        <v>1680</v>
      </c>
    </row>
    <row r="242" spans="1:8" ht="12">
      <c r="A242">
        <v>11</v>
      </c>
      <c r="B242">
        <v>2003</v>
      </c>
      <c r="C242" s="3" t="s">
        <v>21</v>
      </c>
      <c r="D242" s="1" t="s">
        <v>108</v>
      </c>
      <c r="E242" t="s">
        <v>10</v>
      </c>
      <c r="F242">
        <v>1958</v>
      </c>
      <c r="G242">
        <v>74</v>
      </c>
      <c r="H242">
        <f t="shared" si="3"/>
        <v>2032</v>
      </c>
    </row>
    <row r="243" spans="1:8" ht="12">
      <c r="A243">
        <v>1</v>
      </c>
      <c r="B243">
        <v>2003</v>
      </c>
      <c r="C243" s="3" t="s">
        <v>0</v>
      </c>
      <c r="D243" s="1" t="s">
        <v>99</v>
      </c>
      <c r="E243" t="s">
        <v>17</v>
      </c>
      <c r="F243">
        <v>24668</v>
      </c>
      <c r="G243">
        <v>24449</v>
      </c>
      <c r="H243">
        <f t="shared" si="3"/>
        <v>49117</v>
      </c>
    </row>
    <row r="244" spans="1:8" ht="12">
      <c r="A244">
        <v>2</v>
      </c>
      <c r="B244">
        <v>2003</v>
      </c>
      <c r="C244" s="3" t="s">
        <v>0</v>
      </c>
      <c r="D244" s="1" t="s">
        <v>100</v>
      </c>
      <c r="E244" t="s">
        <v>46</v>
      </c>
      <c r="F244">
        <v>8631</v>
      </c>
      <c r="G244">
        <v>8693</v>
      </c>
      <c r="H244">
        <f t="shared" si="3"/>
        <v>17324</v>
      </c>
    </row>
    <row r="245" spans="1:8" ht="12">
      <c r="A245">
        <v>3</v>
      </c>
      <c r="B245">
        <v>2003</v>
      </c>
      <c r="C245" s="3" t="s">
        <v>0</v>
      </c>
      <c r="D245" s="1" t="s">
        <v>101</v>
      </c>
      <c r="E245" t="s">
        <v>3</v>
      </c>
      <c r="F245">
        <v>17515</v>
      </c>
      <c r="G245">
        <v>10334</v>
      </c>
      <c r="H245">
        <f t="shared" si="3"/>
        <v>27849</v>
      </c>
    </row>
    <row r="246" spans="1:8" ht="12">
      <c r="A246">
        <v>4</v>
      </c>
      <c r="B246">
        <v>2003</v>
      </c>
      <c r="C246" s="3" t="s">
        <v>0</v>
      </c>
      <c r="D246" s="1" t="s">
        <v>102</v>
      </c>
      <c r="E246" t="s">
        <v>15</v>
      </c>
      <c r="F246">
        <v>97</v>
      </c>
      <c r="G246">
        <v>0</v>
      </c>
      <c r="H246">
        <f t="shared" si="3"/>
        <v>97</v>
      </c>
    </row>
    <row r="247" spans="1:8" ht="12">
      <c r="A247">
        <v>5</v>
      </c>
      <c r="B247">
        <v>2003</v>
      </c>
      <c r="C247" s="3" t="s">
        <v>0</v>
      </c>
      <c r="D247" s="1" t="s">
        <v>103</v>
      </c>
      <c r="E247" t="s">
        <v>19</v>
      </c>
      <c r="F247">
        <v>122</v>
      </c>
      <c r="G247">
        <v>28</v>
      </c>
      <c r="H247">
        <f t="shared" si="3"/>
        <v>150</v>
      </c>
    </row>
    <row r="248" spans="1:8" ht="12">
      <c r="A248">
        <v>6</v>
      </c>
      <c r="B248">
        <v>2003</v>
      </c>
      <c r="C248" s="3" t="s">
        <v>0</v>
      </c>
      <c r="D248" s="1" t="s">
        <v>104</v>
      </c>
      <c r="E248" t="s">
        <v>5</v>
      </c>
      <c r="F248">
        <v>241</v>
      </c>
      <c r="G248">
        <v>64</v>
      </c>
      <c r="H248">
        <f t="shared" si="3"/>
        <v>305</v>
      </c>
    </row>
    <row r="249" spans="1:8" ht="12">
      <c r="A249">
        <v>7</v>
      </c>
      <c r="B249">
        <v>2003</v>
      </c>
      <c r="C249" s="3" t="s">
        <v>0</v>
      </c>
      <c r="D249" s="1" t="s">
        <v>105</v>
      </c>
      <c r="E249" t="s">
        <v>6</v>
      </c>
      <c r="F249">
        <v>6289</v>
      </c>
      <c r="G249">
        <v>7959</v>
      </c>
      <c r="H249">
        <f t="shared" si="3"/>
        <v>14248</v>
      </c>
    </row>
    <row r="250" spans="1:8" ht="12">
      <c r="A250">
        <v>8</v>
      </c>
      <c r="B250">
        <v>2003</v>
      </c>
      <c r="C250" s="3" t="s">
        <v>0</v>
      </c>
      <c r="D250" s="1" t="s">
        <v>109</v>
      </c>
      <c r="E250" t="s">
        <v>7</v>
      </c>
      <c r="F250">
        <v>1839</v>
      </c>
      <c r="G250">
        <v>1554</v>
      </c>
      <c r="H250">
        <f t="shared" si="3"/>
        <v>3393</v>
      </c>
    </row>
    <row r="251" spans="1:8" ht="12">
      <c r="A251">
        <v>9</v>
      </c>
      <c r="B251">
        <v>2003</v>
      </c>
      <c r="C251" s="3" t="s">
        <v>0</v>
      </c>
      <c r="D251" s="1" t="s">
        <v>106</v>
      </c>
      <c r="E251" t="s">
        <v>8</v>
      </c>
      <c r="F251">
        <v>419</v>
      </c>
      <c r="G251">
        <v>49</v>
      </c>
      <c r="H251">
        <f t="shared" si="3"/>
        <v>468</v>
      </c>
    </row>
    <row r="252" spans="1:8" ht="12">
      <c r="A252">
        <v>10</v>
      </c>
      <c r="B252">
        <v>2003</v>
      </c>
      <c r="C252" s="3" t="s">
        <v>0</v>
      </c>
      <c r="D252" s="1" t="s">
        <v>107</v>
      </c>
      <c r="E252" t="s">
        <v>20</v>
      </c>
      <c r="F252">
        <v>513</v>
      </c>
      <c r="G252">
        <v>1215</v>
      </c>
      <c r="H252">
        <f t="shared" si="3"/>
        <v>1728</v>
      </c>
    </row>
    <row r="253" spans="1:8" ht="12">
      <c r="A253">
        <v>11</v>
      </c>
      <c r="B253">
        <v>2003</v>
      </c>
      <c r="C253" s="3" t="s">
        <v>0</v>
      </c>
      <c r="D253" s="1" t="s">
        <v>108</v>
      </c>
      <c r="E253" t="s">
        <v>10</v>
      </c>
      <c r="F253">
        <v>1360</v>
      </c>
      <c r="G253">
        <v>5184</v>
      </c>
      <c r="H253">
        <f t="shared" si="3"/>
        <v>6544</v>
      </c>
    </row>
    <row r="254" spans="1:8" ht="12">
      <c r="A254">
        <v>1</v>
      </c>
      <c r="B254">
        <v>2003</v>
      </c>
      <c r="C254" s="3" t="s">
        <v>16</v>
      </c>
      <c r="D254" s="1" t="s">
        <v>99</v>
      </c>
      <c r="E254" t="s">
        <v>17</v>
      </c>
      <c r="F254">
        <v>7055</v>
      </c>
      <c r="G254">
        <v>2892</v>
      </c>
      <c r="H254">
        <f t="shared" si="3"/>
        <v>9947</v>
      </c>
    </row>
    <row r="255" spans="1:8" ht="12">
      <c r="A255">
        <v>2</v>
      </c>
      <c r="B255">
        <v>2003</v>
      </c>
      <c r="C255" s="3" t="s">
        <v>16</v>
      </c>
      <c r="D255" s="1" t="s">
        <v>100</v>
      </c>
      <c r="E255" t="s">
        <v>46</v>
      </c>
      <c r="F255">
        <v>2533</v>
      </c>
      <c r="G255">
        <v>1036</v>
      </c>
      <c r="H255">
        <f t="shared" si="3"/>
        <v>3569</v>
      </c>
    </row>
    <row r="256" spans="1:8" ht="12">
      <c r="A256">
        <v>3</v>
      </c>
      <c r="B256">
        <v>2003</v>
      </c>
      <c r="C256" s="3" t="s">
        <v>16</v>
      </c>
      <c r="D256" s="1" t="s">
        <v>101</v>
      </c>
      <c r="E256" t="s">
        <v>3</v>
      </c>
      <c r="F256">
        <v>2519</v>
      </c>
      <c r="G256">
        <v>541</v>
      </c>
      <c r="H256">
        <f t="shared" si="3"/>
        <v>3060</v>
      </c>
    </row>
    <row r="257" spans="1:8" ht="12">
      <c r="A257">
        <v>4</v>
      </c>
      <c r="B257">
        <v>2003</v>
      </c>
      <c r="C257" s="3" t="s">
        <v>16</v>
      </c>
      <c r="D257" s="1" t="s">
        <v>102</v>
      </c>
      <c r="E257" t="s">
        <v>15</v>
      </c>
      <c r="F257">
        <v>3</v>
      </c>
      <c r="G257">
        <v>0</v>
      </c>
      <c r="H257">
        <f t="shared" si="3"/>
        <v>3</v>
      </c>
    </row>
    <row r="258" spans="1:8" ht="12">
      <c r="A258">
        <v>5</v>
      </c>
      <c r="B258">
        <v>2003</v>
      </c>
      <c r="C258" s="3" t="s">
        <v>16</v>
      </c>
      <c r="D258" s="1" t="s">
        <v>103</v>
      </c>
      <c r="E258" t="s">
        <v>19</v>
      </c>
      <c r="F258">
        <v>15</v>
      </c>
      <c r="G258">
        <v>2</v>
      </c>
      <c r="H258">
        <f t="shared" si="3"/>
        <v>17</v>
      </c>
    </row>
    <row r="259" spans="1:8" ht="12">
      <c r="A259">
        <v>6</v>
      </c>
      <c r="B259">
        <v>2003</v>
      </c>
      <c r="C259" s="3" t="s">
        <v>16</v>
      </c>
      <c r="D259" s="1" t="s">
        <v>104</v>
      </c>
      <c r="E259" t="s">
        <v>5</v>
      </c>
      <c r="F259">
        <v>31</v>
      </c>
      <c r="G259">
        <v>7</v>
      </c>
      <c r="H259">
        <f aca="true" t="shared" si="4" ref="H259:H322">F259+G259</f>
        <v>38</v>
      </c>
    </row>
    <row r="260" spans="1:8" ht="12">
      <c r="A260">
        <v>7</v>
      </c>
      <c r="B260">
        <v>2003</v>
      </c>
      <c r="C260" s="3" t="s">
        <v>16</v>
      </c>
      <c r="D260" s="1" t="s">
        <v>105</v>
      </c>
      <c r="E260" t="s">
        <v>6</v>
      </c>
      <c r="F260">
        <v>939</v>
      </c>
      <c r="G260">
        <v>529</v>
      </c>
      <c r="H260">
        <f t="shared" si="4"/>
        <v>1468</v>
      </c>
    </row>
    <row r="261" spans="1:8" ht="12">
      <c r="A261">
        <v>8</v>
      </c>
      <c r="B261">
        <v>2003</v>
      </c>
      <c r="C261" s="3" t="s">
        <v>16</v>
      </c>
      <c r="D261" s="1" t="s">
        <v>109</v>
      </c>
      <c r="E261" t="s">
        <v>7</v>
      </c>
      <c r="F261">
        <v>335</v>
      </c>
      <c r="G261">
        <v>55</v>
      </c>
      <c r="H261">
        <f t="shared" si="4"/>
        <v>390</v>
      </c>
    </row>
    <row r="262" spans="1:8" ht="12">
      <c r="A262">
        <v>9</v>
      </c>
      <c r="B262">
        <v>2003</v>
      </c>
      <c r="C262" s="3" t="s">
        <v>16</v>
      </c>
      <c r="D262" s="1" t="s">
        <v>106</v>
      </c>
      <c r="E262" t="s">
        <v>8</v>
      </c>
      <c r="F262">
        <v>0</v>
      </c>
      <c r="G262">
        <v>0</v>
      </c>
      <c r="H262">
        <f t="shared" si="4"/>
        <v>0</v>
      </c>
    </row>
    <row r="263" spans="1:8" ht="12">
      <c r="A263">
        <v>10</v>
      </c>
      <c r="B263">
        <v>2003</v>
      </c>
      <c r="C263" s="3" t="s">
        <v>16</v>
      </c>
      <c r="D263" s="1" t="s">
        <v>107</v>
      </c>
      <c r="E263" t="s">
        <v>20</v>
      </c>
      <c r="F263">
        <v>50</v>
      </c>
      <c r="G263">
        <v>0</v>
      </c>
      <c r="H263">
        <f t="shared" si="4"/>
        <v>50</v>
      </c>
    </row>
    <row r="264" spans="1:8" ht="12">
      <c r="A264">
        <v>11</v>
      </c>
      <c r="B264">
        <v>2003</v>
      </c>
      <c r="C264" s="3" t="s">
        <v>16</v>
      </c>
      <c r="D264" s="1" t="s">
        <v>108</v>
      </c>
      <c r="E264" t="s">
        <v>10</v>
      </c>
      <c r="F264">
        <v>940</v>
      </c>
      <c r="G264">
        <v>0</v>
      </c>
      <c r="H264">
        <f t="shared" si="4"/>
        <v>940</v>
      </c>
    </row>
    <row r="265" spans="1:8" ht="12">
      <c r="A265">
        <v>1</v>
      </c>
      <c r="B265">
        <v>2003</v>
      </c>
      <c r="C265" s="3" t="s">
        <v>11</v>
      </c>
      <c r="D265" s="1" t="s">
        <v>99</v>
      </c>
      <c r="E265" t="s">
        <v>17</v>
      </c>
      <c r="F265">
        <v>368</v>
      </c>
      <c r="G265">
        <v>20338</v>
      </c>
      <c r="H265">
        <f t="shared" si="4"/>
        <v>20706</v>
      </c>
    </row>
    <row r="266" spans="1:8" ht="12">
      <c r="A266">
        <v>2</v>
      </c>
      <c r="B266">
        <v>2003</v>
      </c>
      <c r="C266" s="3" t="s">
        <v>11</v>
      </c>
      <c r="D266" s="1" t="s">
        <v>100</v>
      </c>
      <c r="E266" t="s">
        <v>46</v>
      </c>
      <c r="F266">
        <v>132</v>
      </c>
      <c r="G266">
        <v>7024</v>
      </c>
      <c r="H266">
        <f t="shared" si="4"/>
        <v>7156</v>
      </c>
    </row>
    <row r="267" spans="1:8" ht="12">
      <c r="A267">
        <v>3</v>
      </c>
      <c r="B267">
        <v>2003</v>
      </c>
      <c r="C267" s="3" t="s">
        <v>11</v>
      </c>
      <c r="D267" s="1" t="s">
        <v>101</v>
      </c>
      <c r="E267" t="s">
        <v>3</v>
      </c>
      <c r="F267">
        <v>0</v>
      </c>
      <c r="G267">
        <v>1590</v>
      </c>
      <c r="H267">
        <f t="shared" si="4"/>
        <v>1590</v>
      </c>
    </row>
    <row r="268" spans="1:8" ht="12">
      <c r="A268">
        <v>4</v>
      </c>
      <c r="B268">
        <v>2003</v>
      </c>
      <c r="C268" s="3" t="s">
        <v>11</v>
      </c>
      <c r="D268" s="1" t="s">
        <v>102</v>
      </c>
      <c r="E268" t="s">
        <v>15</v>
      </c>
      <c r="F268">
        <v>0</v>
      </c>
      <c r="G268">
        <v>51</v>
      </c>
      <c r="H268">
        <f t="shared" si="4"/>
        <v>51</v>
      </c>
    </row>
    <row r="269" spans="1:8" ht="12">
      <c r="A269">
        <v>5</v>
      </c>
      <c r="B269">
        <v>2003</v>
      </c>
      <c r="C269" s="3" t="s">
        <v>11</v>
      </c>
      <c r="D269" s="1" t="s">
        <v>103</v>
      </c>
      <c r="E269" t="s">
        <v>19</v>
      </c>
      <c r="F269">
        <v>0</v>
      </c>
      <c r="G269">
        <v>530</v>
      </c>
      <c r="H269">
        <f t="shared" si="4"/>
        <v>530</v>
      </c>
    </row>
    <row r="270" spans="1:8" ht="12">
      <c r="A270">
        <v>6</v>
      </c>
      <c r="B270">
        <v>2003</v>
      </c>
      <c r="C270" s="3" t="s">
        <v>11</v>
      </c>
      <c r="D270" s="1" t="s">
        <v>104</v>
      </c>
      <c r="E270" t="s">
        <v>5</v>
      </c>
      <c r="F270">
        <v>0</v>
      </c>
      <c r="G270">
        <v>110</v>
      </c>
      <c r="H270">
        <f t="shared" si="4"/>
        <v>110</v>
      </c>
    </row>
    <row r="271" spans="1:8" ht="12">
      <c r="A271">
        <v>7</v>
      </c>
      <c r="B271">
        <v>2003</v>
      </c>
      <c r="C271" s="3" t="s">
        <v>11</v>
      </c>
      <c r="D271" s="1" t="s">
        <v>105</v>
      </c>
      <c r="E271" t="s">
        <v>6</v>
      </c>
      <c r="F271">
        <v>0</v>
      </c>
      <c r="G271">
        <v>1448</v>
      </c>
      <c r="H271">
        <f t="shared" si="4"/>
        <v>1448</v>
      </c>
    </row>
    <row r="272" spans="1:8" ht="12">
      <c r="A272">
        <v>8</v>
      </c>
      <c r="B272">
        <v>2003</v>
      </c>
      <c r="C272" s="3" t="s">
        <v>11</v>
      </c>
      <c r="D272" s="1" t="s">
        <v>109</v>
      </c>
      <c r="E272" t="s">
        <v>7</v>
      </c>
      <c r="F272">
        <v>6</v>
      </c>
      <c r="G272">
        <v>1003</v>
      </c>
      <c r="H272">
        <f t="shared" si="4"/>
        <v>1009</v>
      </c>
    </row>
    <row r="273" spans="1:8" ht="12">
      <c r="A273">
        <v>9</v>
      </c>
      <c r="B273">
        <v>2003</v>
      </c>
      <c r="C273" s="3" t="s">
        <v>11</v>
      </c>
      <c r="D273" s="1" t="s">
        <v>106</v>
      </c>
      <c r="E273" t="s">
        <v>8</v>
      </c>
      <c r="F273">
        <v>4870</v>
      </c>
      <c r="G273">
        <v>150</v>
      </c>
      <c r="H273">
        <f t="shared" si="4"/>
        <v>5020</v>
      </c>
    </row>
    <row r="274" spans="1:8" ht="12">
      <c r="A274">
        <v>10</v>
      </c>
      <c r="B274">
        <v>2003</v>
      </c>
      <c r="C274" s="3" t="s">
        <v>11</v>
      </c>
      <c r="D274" s="1" t="s">
        <v>107</v>
      </c>
      <c r="E274" t="s">
        <v>20</v>
      </c>
      <c r="F274">
        <v>0</v>
      </c>
      <c r="G274">
        <v>531</v>
      </c>
      <c r="H274">
        <f t="shared" si="4"/>
        <v>531</v>
      </c>
    </row>
    <row r="275" spans="1:8" ht="12">
      <c r="A275">
        <v>11</v>
      </c>
      <c r="B275">
        <v>2003</v>
      </c>
      <c r="C275" s="3" t="s">
        <v>11</v>
      </c>
      <c r="D275" s="1" t="s">
        <v>108</v>
      </c>
      <c r="E275" t="s">
        <v>10</v>
      </c>
      <c r="F275">
        <v>0</v>
      </c>
      <c r="G275">
        <v>789</v>
      </c>
      <c r="H275">
        <f t="shared" si="4"/>
        <v>789</v>
      </c>
    </row>
    <row r="276" spans="1:8" ht="12">
      <c r="A276">
        <v>1</v>
      </c>
      <c r="B276">
        <v>2003</v>
      </c>
      <c r="C276" s="3" t="s">
        <v>12</v>
      </c>
      <c r="D276" s="1" t="s">
        <v>99</v>
      </c>
      <c r="E276" t="s">
        <v>17</v>
      </c>
      <c r="F276">
        <v>19615</v>
      </c>
      <c r="G276">
        <v>2944</v>
      </c>
      <c r="H276">
        <f t="shared" si="4"/>
        <v>22559</v>
      </c>
    </row>
    <row r="277" spans="1:8" ht="12">
      <c r="A277">
        <v>2</v>
      </c>
      <c r="B277">
        <v>2003</v>
      </c>
      <c r="C277" s="3" t="s">
        <v>12</v>
      </c>
      <c r="D277" s="1" t="s">
        <v>100</v>
      </c>
      <c r="E277" t="s">
        <v>46</v>
      </c>
      <c r="F277">
        <v>7008</v>
      </c>
      <c r="G277">
        <v>1039</v>
      </c>
      <c r="H277">
        <f t="shared" si="4"/>
        <v>8047</v>
      </c>
    </row>
    <row r="278" spans="1:8" ht="12">
      <c r="A278">
        <v>3</v>
      </c>
      <c r="B278">
        <v>2003</v>
      </c>
      <c r="C278" s="3" t="s">
        <v>12</v>
      </c>
      <c r="D278" s="1" t="s">
        <v>101</v>
      </c>
      <c r="E278" t="s">
        <v>3</v>
      </c>
      <c r="F278">
        <v>27118</v>
      </c>
      <c r="G278">
        <v>925</v>
      </c>
      <c r="H278">
        <f t="shared" si="4"/>
        <v>28043</v>
      </c>
    </row>
    <row r="279" spans="1:8" ht="12">
      <c r="A279">
        <v>4</v>
      </c>
      <c r="B279">
        <v>2003</v>
      </c>
      <c r="C279" s="3" t="s">
        <v>12</v>
      </c>
      <c r="D279" s="1" t="s">
        <v>102</v>
      </c>
      <c r="E279" t="s">
        <v>15</v>
      </c>
      <c r="F279">
        <v>69</v>
      </c>
      <c r="G279">
        <v>15</v>
      </c>
      <c r="H279">
        <f t="shared" si="4"/>
        <v>84</v>
      </c>
    </row>
    <row r="280" spans="1:8" ht="12">
      <c r="A280">
        <v>5</v>
      </c>
      <c r="B280">
        <v>2003</v>
      </c>
      <c r="C280" s="3" t="s">
        <v>12</v>
      </c>
      <c r="D280" s="1" t="s">
        <v>103</v>
      </c>
      <c r="E280" t="s">
        <v>19</v>
      </c>
      <c r="F280">
        <v>405</v>
      </c>
      <c r="G280">
        <v>63</v>
      </c>
      <c r="H280">
        <f t="shared" si="4"/>
        <v>468</v>
      </c>
    </row>
    <row r="281" spans="1:8" ht="12">
      <c r="A281">
        <v>6</v>
      </c>
      <c r="B281">
        <v>2003</v>
      </c>
      <c r="C281" s="3" t="s">
        <v>12</v>
      </c>
      <c r="D281" s="1" t="s">
        <v>104</v>
      </c>
      <c r="E281" t="s">
        <v>5</v>
      </c>
      <c r="F281">
        <v>327</v>
      </c>
      <c r="G281">
        <v>29</v>
      </c>
      <c r="H281">
        <f t="shared" si="4"/>
        <v>356</v>
      </c>
    </row>
    <row r="282" spans="1:8" ht="12">
      <c r="A282">
        <v>7</v>
      </c>
      <c r="B282">
        <v>2003</v>
      </c>
      <c r="C282" s="3" t="s">
        <v>12</v>
      </c>
      <c r="D282" s="1" t="s">
        <v>105</v>
      </c>
      <c r="E282" t="s">
        <v>6</v>
      </c>
      <c r="F282">
        <v>11564</v>
      </c>
      <c r="G282">
        <v>1181</v>
      </c>
      <c r="H282">
        <f t="shared" si="4"/>
        <v>12745</v>
      </c>
    </row>
    <row r="283" spans="1:8" ht="12">
      <c r="A283">
        <v>8</v>
      </c>
      <c r="B283">
        <v>2003</v>
      </c>
      <c r="C283" s="3" t="s">
        <v>12</v>
      </c>
      <c r="D283" s="1" t="s">
        <v>109</v>
      </c>
      <c r="E283" t="s">
        <v>7</v>
      </c>
      <c r="F283">
        <v>1672</v>
      </c>
      <c r="G283">
        <v>267</v>
      </c>
      <c r="H283">
        <f t="shared" si="4"/>
        <v>1939</v>
      </c>
    </row>
    <row r="284" spans="1:8" ht="12">
      <c r="A284">
        <v>9</v>
      </c>
      <c r="B284">
        <v>2003</v>
      </c>
      <c r="C284" s="3" t="s">
        <v>12</v>
      </c>
      <c r="D284" s="1" t="s">
        <v>106</v>
      </c>
      <c r="E284" t="s">
        <v>8</v>
      </c>
      <c r="F284">
        <v>0</v>
      </c>
      <c r="G284">
        <v>11</v>
      </c>
      <c r="H284">
        <f t="shared" si="4"/>
        <v>11</v>
      </c>
    </row>
    <row r="285" spans="1:8" ht="12">
      <c r="A285">
        <v>10</v>
      </c>
      <c r="B285">
        <v>2003</v>
      </c>
      <c r="C285" s="3" t="s">
        <v>12</v>
      </c>
      <c r="D285" s="1" t="s">
        <v>107</v>
      </c>
      <c r="E285" t="s">
        <v>20</v>
      </c>
      <c r="F285">
        <v>2311</v>
      </c>
      <c r="G285">
        <v>46</v>
      </c>
      <c r="H285">
        <f t="shared" si="4"/>
        <v>2357</v>
      </c>
    </row>
    <row r="286" spans="1:8" ht="12">
      <c r="A286">
        <v>11</v>
      </c>
      <c r="B286">
        <v>2003</v>
      </c>
      <c r="C286" s="3" t="s">
        <v>12</v>
      </c>
      <c r="D286" s="1" t="s">
        <v>108</v>
      </c>
      <c r="E286" t="s">
        <v>10</v>
      </c>
      <c r="F286">
        <v>3815</v>
      </c>
      <c r="G286">
        <v>1101</v>
      </c>
      <c r="H286">
        <f t="shared" si="4"/>
        <v>4916</v>
      </c>
    </row>
    <row r="287" spans="1:8" ht="12">
      <c r="A287">
        <v>1</v>
      </c>
      <c r="B287">
        <v>2003</v>
      </c>
      <c r="C287" s="3" t="s">
        <v>13</v>
      </c>
      <c r="D287" s="1" t="s">
        <v>99</v>
      </c>
      <c r="E287" t="s">
        <v>17</v>
      </c>
      <c r="F287">
        <v>0</v>
      </c>
      <c r="G287">
        <v>0</v>
      </c>
      <c r="H287">
        <f t="shared" si="4"/>
        <v>0</v>
      </c>
    </row>
    <row r="288" spans="1:8" ht="12">
      <c r="A288">
        <v>2</v>
      </c>
      <c r="B288">
        <v>2003</v>
      </c>
      <c r="C288" s="3" t="s">
        <v>13</v>
      </c>
      <c r="D288" s="1" t="s">
        <v>100</v>
      </c>
      <c r="E288" t="s">
        <v>46</v>
      </c>
      <c r="F288">
        <v>0</v>
      </c>
      <c r="G288">
        <v>0</v>
      </c>
      <c r="H288">
        <f t="shared" si="4"/>
        <v>0</v>
      </c>
    </row>
    <row r="289" spans="1:8" ht="12">
      <c r="A289">
        <v>3</v>
      </c>
      <c r="B289">
        <v>2003</v>
      </c>
      <c r="C289" s="3" t="s">
        <v>13</v>
      </c>
      <c r="D289" s="1" t="s">
        <v>101</v>
      </c>
      <c r="E289" t="s">
        <v>3</v>
      </c>
      <c r="F289">
        <v>0</v>
      </c>
      <c r="G289">
        <v>0</v>
      </c>
      <c r="H289">
        <f t="shared" si="4"/>
        <v>0</v>
      </c>
    </row>
    <row r="290" spans="1:8" ht="12">
      <c r="A290">
        <v>4</v>
      </c>
      <c r="B290">
        <v>2003</v>
      </c>
      <c r="C290" s="3" t="s">
        <v>13</v>
      </c>
      <c r="D290" s="1" t="s">
        <v>102</v>
      </c>
      <c r="E290" t="s">
        <v>15</v>
      </c>
      <c r="F290">
        <v>0</v>
      </c>
      <c r="G290">
        <v>0</v>
      </c>
      <c r="H290">
        <f t="shared" si="4"/>
        <v>0</v>
      </c>
    </row>
    <row r="291" spans="1:8" ht="12">
      <c r="A291">
        <v>5</v>
      </c>
      <c r="B291">
        <v>2003</v>
      </c>
      <c r="C291" s="3" t="s">
        <v>13</v>
      </c>
      <c r="D291" s="1" t="s">
        <v>103</v>
      </c>
      <c r="E291" t="s">
        <v>19</v>
      </c>
      <c r="F291">
        <v>0</v>
      </c>
      <c r="G291">
        <v>0</v>
      </c>
      <c r="H291">
        <f t="shared" si="4"/>
        <v>0</v>
      </c>
    </row>
    <row r="292" spans="1:8" ht="12">
      <c r="A292">
        <v>6</v>
      </c>
      <c r="B292">
        <v>2003</v>
      </c>
      <c r="C292" s="3" t="s">
        <v>13</v>
      </c>
      <c r="D292" s="1" t="s">
        <v>104</v>
      </c>
      <c r="E292" t="s">
        <v>5</v>
      </c>
      <c r="F292">
        <v>0</v>
      </c>
      <c r="G292">
        <v>0</v>
      </c>
      <c r="H292">
        <f t="shared" si="4"/>
        <v>0</v>
      </c>
    </row>
    <row r="293" spans="1:8" ht="12">
      <c r="A293">
        <v>7</v>
      </c>
      <c r="B293">
        <v>2003</v>
      </c>
      <c r="C293" s="3" t="s">
        <v>13</v>
      </c>
      <c r="D293" s="1" t="s">
        <v>110</v>
      </c>
      <c r="E293" t="s">
        <v>6</v>
      </c>
      <c r="F293">
        <v>0</v>
      </c>
      <c r="G293">
        <v>0</v>
      </c>
      <c r="H293">
        <f t="shared" si="4"/>
        <v>0</v>
      </c>
    </row>
    <row r="294" spans="1:8" ht="12">
      <c r="A294">
        <v>8</v>
      </c>
      <c r="B294">
        <v>2003</v>
      </c>
      <c r="C294" s="3" t="s">
        <v>13</v>
      </c>
      <c r="D294" s="1" t="s">
        <v>109</v>
      </c>
      <c r="E294" t="s">
        <v>7</v>
      </c>
      <c r="F294">
        <v>20</v>
      </c>
      <c r="G294">
        <v>0</v>
      </c>
      <c r="H294">
        <f t="shared" si="4"/>
        <v>20</v>
      </c>
    </row>
    <row r="295" spans="1:8" ht="12">
      <c r="A295">
        <v>9</v>
      </c>
      <c r="B295">
        <v>2003</v>
      </c>
      <c r="C295" s="3" t="s">
        <v>13</v>
      </c>
      <c r="D295" s="1" t="s">
        <v>106</v>
      </c>
      <c r="E295" t="s">
        <v>8</v>
      </c>
      <c r="F295">
        <v>0</v>
      </c>
      <c r="G295">
        <v>0</v>
      </c>
      <c r="H295">
        <f t="shared" si="4"/>
        <v>0</v>
      </c>
    </row>
    <row r="296" spans="1:8" ht="12">
      <c r="A296">
        <v>10</v>
      </c>
      <c r="B296">
        <v>2003</v>
      </c>
      <c r="C296" s="3" t="s">
        <v>13</v>
      </c>
      <c r="D296" s="1" t="s">
        <v>107</v>
      </c>
      <c r="E296" t="s">
        <v>20</v>
      </c>
      <c r="F296">
        <v>0</v>
      </c>
      <c r="G296">
        <v>0</v>
      </c>
      <c r="H296">
        <f t="shared" si="4"/>
        <v>0</v>
      </c>
    </row>
    <row r="297" spans="1:8" ht="12">
      <c r="A297">
        <v>11</v>
      </c>
      <c r="B297">
        <v>2003</v>
      </c>
      <c r="C297" s="3" t="s">
        <v>13</v>
      </c>
      <c r="D297" s="1" t="s">
        <v>108</v>
      </c>
      <c r="E297" t="s">
        <v>10</v>
      </c>
      <c r="F297">
        <v>0</v>
      </c>
      <c r="G297">
        <v>0</v>
      </c>
      <c r="H297">
        <f t="shared" si="4"/>
        <v>0</v>
      </c>
    </row>
    <row r="298" spans="1:8" ht="12">
      <c r="A298">
        <v>1</v>
      </c>
      <c r="B298">
        <v>2003</v>
      </c>
      <c r="C298" s="3" t="s">
        <v>14</v>
      </c>
      <c r="D298" s="1" t="s">
        <v>99</v>
      </c>
      <c r="E298" t="s">
        <v>17</v>
      </c>
      <c r="F298">
        <v>34174</v>
      </c>
      <c r="G298">
        <v>37875</v>
      </c>
      <c r="H298">
        <f t="shared" si="4"/>
        <v>72049</v>
      </c>
    </row>
    <row r="299" spans="1:8" ht="12">
      <c r="A299">
        <v>2</v>
      </c>
      <c r="B299">
        <v>2003</v>
      </c>
      <c r="C299" s="3" t="s">
        <v>14</v>
      </c>
      <c r="D299" s="1" t="s">
        <v>100</v>
      </c>
      <c r="E299" t="s">
        <v>46</v>
      </c>
      <c r="F299">
        <v>12142</v>
      </c>
      <c r="G299">
        <v>12401</v>
      </c>
      <c r="H299">
        <f t="shared" si="4"/>
        <v>24543</v>
      </c>
    </row>
    <row r="300" spans="1:8" ht="12">
      <c r="A300">
        <v>3</v>
      </c>
      <c r="B300">
        <v>2003</v>
      </c>
      <c r="C300" s="3" t="s">
        <v>14</v>
      </c>
      <c r="D300" s="1" t="s">
        <v>101</v>
      </c>
      <c r="E300" t="s">
        <v>3</v>
      </c>
      <c r="F300">
        <v>9782</v>
      </c>
      <c r="G300">
        <v>11056</v>
      </c>
      <c r="H300">
        <f t="shared" si="4"/>
        <v>20838</v>
      </c>
    </row>
    <row r="301" spans="1:8" ht="12">
      <c r="A301">
        <v>4</v>
      </c>
      <c r="B301">
        <v>2003</v>
      </c>
      <c r="C301" s="3" t="s">
        <v>14</v>
      </c>
      <c r="D301" s="1" t="s">
        <v>102</v>
      </c>
      <c r="E301" t="s">
        <v>15</v>
      </c>
      <c r="F301">
        <v>351</v>
      </c>
      <c r="G301">
        <v>153</v>
      </c>
      <c r="H301">
        <f t="shared" si="4"/>
        <v>504</v>
      </c>
    </row>
    <row r="302" spans="1:8" ht="12">
      <c r="A302">
        <v>5</v>
      </c>
      <c r="B302">
        <v>2003</v>
      </c>
      <c r="C302" s="3" t="s">
        <v>14</v>
      </c>
      <c r="D302" s="1" t="s">
        <v>103</v>
      </c>
      <c r="E302" t="s">
        <v>19</v>
      </c>
      <c r="F302">
        <v>256</v>
      </c>
      <c r="G302">
        <v>142</v>
      </c>
      <c r="H302">
        <f t="shared" si="4"/>
        <v>398</v>
      </c>
    </row>
    <row r="303" spans="1:8" ht="12">
      <c r="A303">
        <v>6</v>
      </c>
      <c r="B303">
        <v>2003</v>
      </c>
      <c r="C303" s="3" t="s">
        <v>14</v>
      </c>
      <c r="D303" s="1" t="s">
        <v>104</v>
      </c>
      <c r="E303" t="s">
        <v>5</v>
      </c>
      <c r="F303">
        <v>1027</v>
      </c>
      <c r="G303">
        <v>364</v>
      </c>
      <c r="H303">
        <f t="shared" si="4"/>
        <v>1391</v>
      </c>
    </row>
    <row r="304" spans="1:8" ht="12">
      <c r="A304">
        <v>7</v>
      </c>
      <c r="B304">
        <v>2003</v>
      </c>
      <c r="C304" s="3" t="s">
        <v>14</v>
      </c>
      <c r="D304" s="1" t="s">
        <v>105</v>
      </c>
      <c r="E304" t="s">
        <v>6</v>
      </c>
      <c r="F304">
        <v>5796</v>
      </c>
      <c r="G304">
        <v>6656</v>
      </c>
      <c r="H304">
        <f t="shared" si="4"/>
        <v>12452</v>
      </c>
    </row>
    <row r="305" spans="1:8" ht="12">
      <c r="A305">
        <v>8</v>
      </c>
      <c r="B305">
        <v>2003</v>
      </c>
      <c r="C305" s="3" t="s">
        <v>14</v>
      </c>
      <c r="D305" s="1" t="s">
        <v>109</v>
      </c>
      <c r="E305" t="s">
        <v>7</v>
      </c>
      <c r="F305">
        <v>4313</v>
      </c>
      <c r="G305">
        <v>2626</v>
      </c>
      <c r="H305">
        <f t="shared" si="4"/>
        <v>6939</v>
      </c>
    </row>
    <row r="306" spans="1:8" ht="12">
      <c r="A306">
        <v>9</v>
      </c>
      <c r="B306">
        <v>2003</v>
      </c>
      <c r="C306" s="3" t="s">
        <v>14</v>
      </c>
      <c r="D306" s="1" t="s">
        <v>106</v>
      </c>
      <c r="E306" t="s">
        <v>8</v>
      </c>
      <c r="F306">
        <v>110</v>
      </c>
      <c r="G306">
        <v>443</v>
      </c>
      <c r="H306">
        <f t="shared" si="4"/>
        <v>553</v>
      </c>
    </row>
    <row r="307" spans="1:8" ht="12">
      <c r="A307">
        <v>10</v>
      </c>
      <c r="B307">
        <v>2003</v>
      </c>
      <c r="C307" s="3" t="s">
        <v>14</v>
      </c>
      <c r="D307" s="1" t="s">
        <v>107</v>
      </c>
      <c r="E307" t="s">
        <v>20</v>
      </c>
      <c r="F307">
        <v>1643</v>
      </c>
      <c r="G307">
        <v>1111</v>
      </c>
      <c r="H307">
        <f t="shared" si="4"/>
        <v>2754</v>
      </c>
    </row>
    <row r="308" spans="1:8" ht="12">
      <c r="A308">
        <v>11</v>
      </c>
      <c r="B308">
        <v>2003</v>
      </c>
      <c r="C308" s="3" t="s">
        <v>14</v>
      </c>
      <c r="D308" s="1" t="s">
        <v>108</v>
      </c>
      <c r="E308" t="s">
        <v>10</v>
      </c>
      <c r="F308">
        <v>5527</v>
      </c>
      <c r="G308">
        <v>2427</v>
      </c>
      <c r="H308">
        <f t="shared" si="4"/>
        <v>7954</v>
      </c>
    </row>
    <row r="309" spans="1:8" ht="12">
      <c r="A309">
        <v>1</v>
      </c>
      <c r="B309">
        <v>2004</v>
      </c>
      <c r="C309" s="3" t="s">
        <v>21</v>
      </c>
      <c r="D309" s="4" t="s">
        <v>99</v>
      </c>
      <c r="E309" s="4" t="s">
        <v>17</v>
      </c>
      <c r="F309" s="5">
        <v>30669</v>
      </c>
      <c r="G309" s="5">
        <v>21738</v>
      </c>
      <c r="H309">
        <f t="shared" si="4"/>
        <v>52407</v>
      </c>
    </row>
    <row r="310" spans="1:8" ht="12">
      <c r="A310">
        <v>2</v>
      </c>
      <c r="B310">
        <v>2004</v>
      </c>
      <c r="C310" s="3" t="s">
        <v>21</v>
      </c>
      <c r="D310" s="4" t="s">
        <v>100</v>
      </c>
      <c r="E310" s="4" t="s">
        <v>46</v>
      </c>
      <c r="F310" s="5">
        <v>10827</v>
      </c>
      <c r="G310" s="5">
        <v>7568</v>
      </c>
      <c r="H310">
        <f t="shared" si="4"/>
        <v>18395</v>
      </c>
    </row>
    <row r="311" spans="1:8" ht="12">
      <c r="A311">
        <v>3</v>
      </c>
      <c r="B311">
        <v>2004</v>
      </c>
      <c r="C311" s="3" t="s">
        <v>21</v>
      </c>
      <c r="D311" s="4" t="s">
        <v>101</v>
      </c>
      <c r="E311" s="4" t="s">
        <v>3</v>
      </c>
      <c r="F311" s="5">
        <v>24699</v>
      </c>
      <c r="G311" s="5">
        <v>9888</v>
      </c>
      <c r="H311">
        <f t="shared" si="4"/>
        <v>34587</v>
      </c>
    </row>
    <row r="312" spans="1:8" ht="12">
      <c r="A312">
        <v>4</v>
      </c>
      <c r="B312">
        <v>2004</v>
      </c>
      <c r="C312" s="3" t="s">
        <v>21</v>
      </c>
      <c r="D312" s="4" t="s">
        <v>102</v>
      </c>
      <c r="E312" s="4" t="s">
        <v>15</v>
      </c>
      <c r="F312" s="5">
        <v>108</v>
      </c>
      <c r="G312" s="5">
        <v>0</v>
      </c>
      <c r="H312">
        <f t="shared" si="4"/>
        <v>108</v>
      </c>
    </row>
    <row r="313" spans="1:8" ht="12">
      <c r="A313">
        <v>5</v>
      </c>
      <c r="B313">
        <v>2004</v>
      </c>
      <c r="C313" s="3" t="s">
        <v>21</v>
      </c>
      <c r="D313" s="4" t="s">
        <v>103</v>
      </c>
      <c r="E313" s="4" t="s">
        <v>19</v>
      </c>
      <c r="F313" s="5">
        <v>126</v>
      </c>
      <c r="G313" s="5">
        <v>82</v>
      </c>
      <c r="H313">
        <f t="shared" si="4"/>
        <v>208</v>
      </c>
    </row>
    <row r="314" spans="1:8" ht="12">
      <c r="A314">
        <v>6</v>
      </c>
      <c r="B314">
        <v>2004</v>
      </c>
      <c r="C314" s="3" t="s">
        <v>21</v>
      </c>
      <c r="D314" s="4" t="s">
        <v>104</v>
      </c>
      <c r="E314" s="4" t="s">
        <v>5</v>
      </c>
      <c r="F314" s="5">
        <v>397</v>
      </c>
      <c r="G314" s="5">
        <v>87</v>
      </c>
      <c r="H314">
        <f t="shared" si="4"/>
        <v>484</v>
      </c>
    </row>
    <row r="315" spans="1:8" ht="12">
      <c r="A315">
        <v>7</v>
      </c>
      <c r="B315">
        <v>2004</v>
      </c>
      <c r="C315" s="3" t="s">
        <v>21</v>
      </c>
      <c r="D315" s="4" t="s">
        <v>105</v>
      </c>
      <c r="E315" s="4" t="s">
        <v>6</v>
      </c>
      <c r="F315" s="5">
        <v>9481</v>
      </c>
      <c r="G315" s="5">
        <v>4793</v>
      </c>
      <c r="H315">
        <f t="shared" si="4"/>
        <v>14274</v>
      </c>
    </row>
    <row r="316" spans="1:8" ht="12">
      <c r="A316">
        <v>8</v>
      </c>
      <c r="B316">
        <v>2004</v>
      </c>
      <c r="C316" s="3" t="s">
        <v>21</v>
      </c>
      <c r="D316" s="4" t="s">
        <v>109</v>
      </c>
      <c r="E316" s="4" t="s">
        <v>7</v>
      </c>
      <c r="F316" s="5">
        <v>2739</v>
      </c>
      <c r="G316" s="5">
        <v>1156</v>
      </c>
      <c r="H316">
        <f t="shared" si="4"/>
        <v>3895</v>
      </c>
    </row>
    <row r="317" spans="1:8" ht="12">
      <c r="A317">
        <v>9</v>
      </c>
      <c r="B317">
        <v>2004</v>
      </c>
      <c r="C317" s="3" t="s">
        <v>21</v>
      </c>
      <c r="D317" s="4" t="s">
        <v>106</v>
      </c>
      <c r="E317" s="4" t="s">
        <v>8</v>
      </c>
      <c r="F317" s="5">
        <v>503</v>
      </c>
      <c r="G317" s="5">
        <v>349</v>
      </c>
      <c r="H317">
        <f t="shared" si="4"/>
        <v>852</v>
      </c>
    </row>
    <row r="318" spans="1:8" ht="12">
      <c r="A318">
        <v>10</v>
      </c>
      <c r="B318">
        <v>2004</v>
      </c>
      <c r="C318" s="3" t="s">
        <v>21</v>
      </c>
      <c r="D318" s="4" t="s">
        <v>107</v>
      </c>
      <c r="E318" s="4" t="s">
        <v>20</v>
      </c>
      <c r="F318" s="5">
        <v>1188</v>
      </c>
      <c r="G318" s="5">
        <v>70</v>
      </c>
      <c r="H318">
        <f t="shared" si="4"/>
        <v>1258</v>
      </c>
    </row>
    <row r="319" spans="1:8" ht="12">
      <c r="A319">
        <v>11</v>
      </c>
      <c r="B319">
        <v>2004</v>
      </c>
      <c r="C319" s="3" t="s">
        <v>21</v>
      </c>
      <c r="D319" s="4" t="s">
        <v>108</v>
      </c>
      <c r="E319" s="4" t="s">
        <v>10</v>
      </c>
      <c r="F319" s="5">
        <v>2609</v>
      </c>
      <c r="G319" s="5">
        <v>0</v>
      </c>
      <c r="H319">
        <f t="shared" si="4"/>
        <v>2609</v>
      </c>
    </row>
    <row r="320" spans="1:8" ht="12">
      <c r="A320">
        <v>1</v>
      </c>
      <c r="B320">
        <v>2004</v>
      </c>
      <c r="C320" s="3" t="s">
        <v>0</v>
      </c>
      <c r="D320" s="4" t="s">
        <v>99</v>
      </c>
      <c r="E320" s="4" t="s">
        <v>17</v>
      </c>
      <c r="F320" s="5">
        <v>31995</v>
      </c>
      <c r="G320" s="5">
        <v>30812</v>
      </c>
      <c r="H320">
        <f t="shared" si="4"/>
        <v>62807</v>
      </c>
    </row>
    <row r="321" spans="1:8" ht="12">
      <c r="A321">
        <v>2</v>
      </c>
      <c r="B321">
        <v>2004</v>
      </c>
      <c r="C321" s="3" t="s">
        <v>0</v>
      </c>
      <c r="D321" s="4" t="s">
        <v>100</v>
      </c>
      <c r="E321" s="4" t="s">
        <v>46</v>
      </c>
      <c r="F321" s="5">
        <v>11025</v>
      </c>
      <c r="G321" s="5">
        <v>11099</v>
      </c>
      <c r="H321">
        <f t="shared" si="4"/>
        <v>22124</v>
      </c>
    </row>
    <row r="322" spans="1:8" ht="12">
      <c r="A322">
        <v>3</v>
      </c>
      <c r="B322">
        <v>2004</v>
      </c>
      <c r="C322" s="3" t="s">
        <v>0</v>
      </c>
      <c r="D322" s="4" t="s">
        <v>101</v>
      </c>
      <c r="E322" s="4" t="s">
        <v>3</v>
      </c>
      <c r="F322" s="5">
        <v>19816</v>
      </c>
      <c r="G322" s="5">
        <v>10346</v>
      </c>
      <c r="H322">
        <f t="shared" si="4"/>
        <v>30162</v>
      </c>
    </row>
    <row r="323" spans="1:8" ht="12">
      <c r="A323">
        <v>4</v>
      </c>
      <c r="B323">
        <v>2004</v>
      </c>
      <c r="C323" s="3" t="s">
        <v>0</v>
      </c>
      <c r="D323" s="4" t="s">
        <v>102</v>
      </c>
      <c r="E323" s="4" t="s">
        <v>15</v>
      </c>
      <c r="F323" s="5">
        <v>86</v>
      </c>
      <c r="G323" s="5">
        <v>0</v>
      </c>
      <c r="H323">
        <f aca="true" t="shared" si="5" ref="H323:H374">F323+G323</f>
        <v>86</v>
      </c>
    </row>
    <row r="324" spans="1:8" ht="12">
      <c r="A324">
        <v>5</v>
      </c>
      <c r="B324">
        <v>2004</v>
      </c>
      <c r="C324" s="3" t="s">
        <v>0</v>
      </c>
      <c r="D324" s="4" t="s">
        <v>103</v>
      </c>
      <c r="E324" s="4" t="s">
        <v>19</v>
      </c>
      <c r="F324" s="5">
        <v>138</v>
      </c>
      <c r="G324" s="5">
        <v>48</v>
      </c>
      <c r="H324">
        <f t="shared" si="5"/>
        <v>186</v>
      </c>
    </row>
    <row r="325" spans="1:8" ht="12">
      <c r="A325">
        <v>6</v>
      </c>
      <c r="B325">
        <v>2004</v>
      </c>
      <c r="C325" s="3" t="s">
        <v>0</v>
      </c>
      <c r="D325" s="4" t="s">
        <v>104</v>
      </c>
      <c r="E325" s="4" t="s">
        <v>5</v>
      </c>
      <c r="F325" s="5">
        <v>280</v>
      </c>
      <c r="G325" s="5">
        <v>77</v>
      </c>
      <c r="H325">
        <f t="shared" si="5"/>
        <v>357</v>
      </c>
    </row>
    <row r="326" spans="1:8" ht="12">
      <c r="A326">
        <v>7</v>
      </c>
      <c r="B326">
        <v>2004</v>
      </c>
      <c r="C326" s="3" t="s">
        <v>0</v>
      </c>
      <c r="D326" s="4" t="s">
        <v>105</v>
      </c>
      <c r="E326" s="4" t="s">
        <v>6</v>
      </c>
      <c r="F326" s="5">
        <v>7963</v>
      </c>
      <c r="G326" s="5">
        <v>7899</v>
      </c>
      <c r="H326">
        <f t="shared" si="5"/>
        <v>15862</v>
      </c>
    </row>
    <row r="327" spans="1:8" ht="12">
      <c r="A327">
        <v>8</v>
      </c>
      <c r="B327">
        <v>2004</v>
      </c>
      <c r="C327" s="3" t="s">
        <v>0</v>
      </c>
      <c r="D327" s="4" t="s">
        <v>109</v>
      </c>
      <c r="E327" s="4" t="s">
        <v>7</v>
      </c>
      <c r="F327" s="5">
        <v>2708</v>
      </c>
      <c r="G327" s="5">
        <v>1606</v>
      </c>
      <c r="H327">
        <f t="shared" si="5"/>
        <v>4314</v>
      </c>
    </row>
    <row r="328" spans="1:8" ht="12">
      <c r="A328">
        <v>9</v>
      </c>
      <c r="B328">
        <v>2004</v>
      </c>
      <c r="C328" s="3" t="s">
        <v>0</v>
      </c>
      <c r="D328" s="4" t="s">
        <v>106</v>
      </c>
      <c r="E328" s="4" t="s">
        <v>8</v>
      </c>
      <c r="F328" s="5">
        <v>453</v>
      </c>
      <c r="G328" s="5">
        <v>390</v>
      </c>
      <c r="H328">
        <f t="shared" si="5"/>
        <v>843</v>
      </c>
    </row>
    <row r="329" spans="1:8" ht="12">
      <c r="A329">
        <v>10</v>
      </c>
      <c r="B329">
        <v>2004</v>
      </c>
      <c r="C329" s="3" t="s">
        <v>0</v>
      </c>
      <c r="D329" s="4" t="s">
        <v>107</v>
      </c>
      <c r="E329" s="4" t="s">
        <v>20</v>
      </c>
      <c r="F329" s="5">
        <v>349</v>
      </c>
      <c r="G329" s="5">
        <v>84</v>
      </c>
      <c r="H329">
        <f t="shared" si="5"/>
        <v>433</v>
      </c>
    </row>
    <row r="330" spans="1:8" ht="12">
      <c r="A330">
        <v>11</v>
      </c>
      <c r="B330">
        <v>2004</v>
      </c>
      <c r="C330" s="3" t="s">
        <v>0</v>
      </c>
      <c r="D330" s="4" t="s">
        <v>108</v>
      </c>
      <c r="E330" s="4" t="s">
        <v>10</v>
      </c>
      <c r="F330" s="5">
        <v>2840</v>
      </c>
      <c r="G330" s="5">
        <v>47634</v>
      </c>
      <c r="H330">
        <f t="shared" si="5"/>
        <v>50474</v>
      </c>
    </row>
    <row r="331" spans="1:8" ht="12">
      <c r="A331">
        <v>1</v>
      </c>
      <c r="B331">
        <v>2004</v>
      </c>
      <c r="C331" s="3" t="s">
        <v>16</v>
      </c>
      <c r="D331" s="4" t="s">
        <v>99</v>
      </c>
      <c r="E331" s="4" t="s">
        <v>17</v>
      </c>
      <c r="F331" s="5">
        <v>9098</v>
      </c>
      <c r="G331" s="5">
        <v>4057</v>
      </c>
      <c r="H331">
        <f t="shared" si="5"/>
        <v>13155</v>
      </c>
    </row>
    <row r="332" spans="1:8" ht="12">
      <c r="A332">
        <v>2</v>
      </c>
      <c r="B332">
        <v>2004</v>
      </c>
      <c r="C332" s="3" t="s">
        <v>16</v>
      </c>
      <c r="D332" s="4" t="s">
        <v>100</v>
      </c>
      <c r="E332" s="4" t="s">
        <v>46</v>
      </c>
      <c r="F332" s="5">
        <v>3263</v>
      </c>
      <c r="G332" s="5">
        <v>1509</v>
      </c>
      <c r="H332">
        <f t="shared" si="5"/>
        <v>4772</v>
      </c>
    </row>
    <row r="333" spans="1:8" ht="12">
      <c r="A333">
        <v>3</v>
      </c>
      <c r="B333">
        <v>2004</v>
      </c>
      <c r="C333" s="3" t="s">
        <v>16</v>
      </c>
      <c r="D333" s="4" t="s">
        <v>101</v>
      </c>
      <c r="E333" s="4" t="s">
        <v>3</v>
      </c>
      <c r="F333" s="5">
        <v>3084</v>
      </c>
      <c r="G333" s="5">
        <v>757</v>
      </c>
      <c r="H333">
        <f t="shared" si="5"/>
        <v>3841</v>
      </c>
    </row>
    <row r="334" spans="1:8" ht="12">
      <c r="A334">
        <v>4</v>
      </c>
      <c r="B334">
        <v>2004</v>
      </c>
      <c r="C334" s="3" t="s">
        <v>16</v>
      </c>
      <c r="D334" s="4" t="s">
        <v>102</v>
      </c>
      <c r="E334" s="4" t="s">
        <v>15</v>
      </c>
      <c r="F334" s="5">
        <v>0</v>
      </c>
      <c r="G334" s="5">
        <v>0</v>
      </c>
      <c r="H334">
        <f t="shared" si="5"/>
        <v>0</v>
      </c>
    </row>
    <row r="335" spans="1:8" ht="12">
      <c r="A335">
        <v>5</v>
      </c>
      <c r="B335">
        <v>2004</v>
      </c>
      <c r="C335" s="3" t="s">
        <v>16</v>
      </c>
      <c r="D335" s="4" t="s">
        <v>103</v>
      </c>
      <c r="E335" s="4" t="s">
        <v>19</v>
      </c>
      <c r="F335" s="5">
        <v>20</v>
      </c>
      <c r="G335" s="5">
        <v>2</v>
      </c>
      <c r="H335">
        <f t="shared" si="5"/>
        <v>22</v>
      </c>
    </row>
    <row r="336" spans="1:8" ht="12">
      <c r="A336">
        <v>6</v>
      </c>
      <c r="B336">
        <v>2004</v>
      </c>
      <c r="C336" s="3" t="s">
        <v>16</v>
      </c>
      <c r="D336" s="4" t="s">
        <v>104</v>
      </c>
      <c r="E336" s="4" t="s">
        <v>5</v>
      </c>
      <c r="F336" s="5">
        <v>53</v>
      </c>
      <c r="G336" s="5">
        <v>12</v>
      </c>
      <c r="H336">
        <f t="shared" si="5"/>
        <v>65</v>
      </c>
    </row>
    <row r="337" spans="1:8" ht="12">
      <c r="A337">
        <v>7</v>
      </c>
      <c r="B337">
        <v>2004</v>
      </c>
      <c r="C337" s="3" t="s">
        <v>16</v>
      </c>
      <c r="D337" s="4" t="s">
        <v>105</v>
      </c>
      <c r="E337" s="4" t="s">
        <v>6</v>
      </c>
      <c r="F337" s="5">
        <v>968</v>
      </c>
      <c r="G337" s="5">
        <v>487</v>
      </c>
      <c r="H337">
        <f t="shared" si="5"/>
        <v>1455</v>
      </c>
    </row>
    <row r="338" spans="1:8" ht="12">
      <c r="A338">
        <v>8</v>
      </c>
      <c r="B338">
        <v>2004</v>
      </c>
      <c r="C338" s="3" t="s">
        <v>16</v>
      </c>
      <c r="D338" s="4" t="s">
        <v>109</v>
      </c>
      <c r="E338" s="4" t="s">
        <v>7</v>
      </c>
      <c r="F338" s="5">
        <v>314</v>
      </c>
      <c r="G338" s="5">
        <v>187</v>
      </c>
      <c r="H338">
        <f t="shared" si="5"/>
        <v>501</v>
      </c>
    </row>
    <row r="339" spans="1:8" ht="12">
      <c r="A339">
        <v>9</v>
      </c>
      <c r="B339">
        <v>2004</v>
      </c>
      <c r="C339" s="3" t="s">
        <v>16</v>
      </c>
      <c r="D339" s="4" t="s">
        <v>106</v>
      </c>
      <c r="E339" s="4" t="s">
        <v>8</v>
      </c>
      <c r="F339" s="5">
        <v>0</v>
      </c>
      <c r="G339" s="5">
        <v>0</v>
      </c>
      <c r="H339">
        <f t="shared" si="5"/>
        <v>0</v>
      </c>
    </row>
    <row r="340" spans="1:8" ht="12">
      <c r="A340">
        <v>10</v>
      </c>
      <c r="B340">
        <v>2004</v>
      </c>
      <c r="C340" s="3" t="s">
        <v>16</v>
      </c>
      <c r="D340" s="4" t="s">
        <v>107</v>
      </c>
      <c r="E340" s="4" t="s">
        <v>20</v>
      </c>
      <c r="F340" s="5">
        <v>55</v>
      </c>
      <c r="G340" s="5">
        <v>0</v>
      </c>
      <c r="H340">
        <f t="shared" si="5"/>
        <v>55</v>
      </c>
    </row>
    <row r="341" spans="1:8" ht="12">
      <c r="A341">
        <v>11</v>
      </c>
      <c r="B341">
        <v>2004</v>
      </c>
      <c r="C341" s="3" t="s">
        <v>16</v>
      </c>
      <c r="D341" s="4" t="s">
        <v>108</v>
      </c>
      <c r="E341" s="4" t="s">
        <v>10</v>
      </c>
      <c r="F341" s="5">
        <v>700</v>
      </c>
      <c r="G341" s="5">
        <v>0</v>
      </c>
      <c r="H341">
        <f t="shared" si="5"/>
        <v>700</v>
      </c>
    </row>
    <row r="342" spans="1:8" ht="12">
      <c r="A342">
        <v>1</v>
      </c>
      <c r="B342">
        <v>2004</v>
      </c>
      <c r="C342" s="3" t="s">
        <v>11</v>
      </c>
      <c r="D342" s="4" t="s">
        <v>99</v>
      </c>
      <c r="E342" s="4" t="s">
        <v>17</v>
      </c>
      <c r="F342" s="5">
        <v>472</v>
      </c>
      <c r="G342" s="5">
        <v>26724</v>
      </c>
      <c r="H342">
        <f t="shared" si="5"/>
        <v>27196</v>
      </c>
    </row>
    <row r="343" spans="1:8" ht="12">
      <c r="A343">
        <v>2</v>
      </c>
      <c r="B343">
        <v>2004</v>
      </c>
      <c r="C343" s="3" t="s">
        <v>11</v>
      </c>
      <c r="D343" s="4" t="s">
        <v>100</v>
      </c>
      <c r="E343" s="4" t="s">
        <v>46</v>
      </c>
      <c r="F343" s="5">
        <v>169</v>
      </c>
      <c r="G343" s="5">
        <v>9234</v>
      </c>
      <c r="H343">
        <f t="shared" si="5"/>
        <v>9403</v>
      </c>
    </row>
    <row r="344" spans="1:8" ht="12">
      <c r="A344">
        <v>3</v>
      </c>
      <c r="B344">
        <v>2004</v>
      </c>
      <c r="C344" s="3" t="s">
        <v>11</v>
      </c>
      <c r="D344" s="4" t="s">
        <v>101</v>
      </c>
      <c r="E344" s="4" t="s">
        <v>3</v>
      </c>
      <c r="F344" s="5">
        <v>0</v>
      </c>
      <c r="G344" s="5">
        <v>1697</v>
      </c>
      <c r="H344">
        <f t="shared" si="5"/>
        <v>1697</v>
      </c>
    </row>
    <row r="345" spans="1:8" ht="12">
      <c r="A345">
        <v>4</v>
      </c>
      <c r="B345">
        <v>2004</v>
      </c>
      <c r="C345" s="3" t="s">
        <v>11</v>
      </c>
      <c r="D345" s="4" t="s">
        <v>102</v>
      </c>
      <c r="E345" s="4" t="s">
        <v>15</v>
      </c>
      <c r="F345" s="5">
        <v>0</v>
      </c>
      <c r="G345" s="5">
        <v>60</v>
      </c>
      <c r="H345">
        <f t="shared" si="5"/>
        <v>60</v>
      </c>
    </row>
    <row r="346" spans="1:8" ht="12">
      <c r="A346">
        <v>5</v>
      </c>
      <c r="B346">
        <v>2004</v>
      </c>
      <c r="C346" s="3" t="s">
        <v>11</v>
      </c>
      <c r="D346" s="4" t="s">
        <v>103</v>
      </c>
      <c r="E346" s="4" t="s">
        <v>19</v>
      </c>
      <c r="F346" s="5">
        <v>0</v>
      </c>
      <c r="G346" s="5">
        <v>15</v>
      </c>
      <c r="H346">
        <f t="shared" si="5"/>
        <v>15</v>
      </c>
    </row>
    <row r="347" spans="1:8" ht="12">
      <c r="A347">
        <v>6</v>
      </c>
      <c r="B347">
        <v>2004</v>
      </c>
      <c r="C347" s="3" t="s">
        <v>11</v>
      </c>
      <c r="D347" s="4" t="s">
        <v>104</v>
      </c>
      <c r="E347" s="4" t="s">
        <v>5</v>
      </c>
      <c r="F347" s="5">
        <v>0</v>
      </c>
      <c r="G347" s="5">
        <v>163</v>
      </c>
      <c r="H347">
        <f t="shared" si="5"/>
        <v>163</v>
      </c>
    </row>
    <row r="348" spans="1:8" ht="12">
      <c r="A348">
        <v>7</v>
      </c>
      <c r="B348">
        <v>2004</v>
      </c>
      <c r="C348" s="3" t="s">
        <v>11</v>
      </c>
      <c r="D348" s="4" t="s">
        <v>105</v>
      </c>
      <c r="E348" s="4" t="s">
        <v>6</v>
      </c>
      <c r="F348" s="5">
        <v>0</v>
      </c>
      <c r="G348" s="5">
        <v>1647</v>
      </c>
      <c r="H348">
        <f t="shared" si="5"/>
        <v>1647</v>
      </c>
    </row>
    <row r="349" spans="1:8" ht="12">
      <c r="A349">
        <v>8</v>
      </c>
      <c r="B349">
        <v>2004</v>
      </c>
      <c r="C349" s="3" t="s">
        <v>11</v>
      </c>
      <c r="D349" s="4" t="s">
        <v>109</v>
      </c>
      <c r="E349" s="4" t="s">
        <v>7</v>
      </c>
      <c r="F349" s="5">
        <v>0</v>
      </c>
      <c r="G349" s="5">
        <v>1301</v>
      </c>
      <c r="H349">
        <f t="shared" si="5"/>
        <v>1301</v>
      </c>
    </row>
    <row r="350" spans="1:8" ht="12">
      <c r="A350">
        <v>9</v>
      </c>
      <c r="B350">
        <v>2004</v>
      </c>
      <c r="C350" s="3" t="s">
        <v>11</v>
      </c>
      <c r="D350" s="4" t="s">
        <v>106</v>
      </c>
      <c r="E350" s="4" t="s">
        <v>8</v>
      </c>
      <c r="F350" s="5">
        <v>6403</v>
      </c>
      <c r="G350" s="5">
        <v>116</v>
      </c>
      <c r="H350">
        <f t="shared" si="5"/>
        <v>6519</v>
      </c>
    </row>
    <row r="351" spans="1:8" ht="12">
      <c r="A351">
        <v>10</v>
      </c>
      <c r="B351">
        <v>2004</v>
      </c>
      <c r="C351" s="3" t="s">
        <v>11</v>
      </c>
      <c r="D351" s="4" t="s">
        <v>107</v>
      </c>
      <c r="E351" s="4" t="s">
        <v>20</v>
      </c>
      <c r="F351" s="5">
        <v>0</v>
      </c>
      <c r="G351" s="5">
        <v>318</v>
      </c>
      <c r="H351">
        <f t="shared" si="5"/>
        <v>318</v>
      </c>
    </row>
    <row r="352" spans="1:8" ht="12">
      <c r="A352">
        <v>11</v>
      </c>
      <c r="B352">
        <v>2004</v>
      </c>
      <c r="C352" s="3" t="s">
        <v>11</v>
      </c>
      <c r="D352" s="4" t="s">
        <v>108</v>
      </c>
      <c r="E352" s="4" t="s">
        <v>10</v>
      </c>
      <c r="F352" s="5">
        <v>0</v>
      </c>
      <c r="G352" s="5">
        <v>158</v>
      </c>
      <c r="H352">
        <f t="shared" si="5"/>
        <v>158</v>
      </c>
    </row>
    <row r="353" spans="1:8" ht="12">
      <c r="A353">
        <v>1</v>
      </c>
      <c r="B353">
        <v>2004</v>
      </c>
      <c r="C353" s="3" t="s">
        <v>12</v>
      </c>
      <c r="D353" s="4" t="s">
        <v>99</v>
      </c>
      <c r="E353" s="4" t="s">
        <v>17</v>
      </c>
      <c r="F353" s="8">
        <v>25036</v>
      </c>
      <c r="G353" s="5">
        <v>3624</v>
      </c>
      <c r="H353">
        <f t="shared" si="5"/>
        <v>28660</v>
      </c>
    </row>
    <row r="354" spans="1:8" ht="12">
      <c r="A354">
        <v>2</v>
      </c>
      <c r="B354">
        <v>2004</v>
      </c>
      <c r="C354" s="3" t="s">
        <v>12</v>
      </c>
      <c r="D354" s="4" t="s">
        <v>100</v>
      </c>
      <c r="E354" s="4" t="s">
        <v>46</v>
      </c>
      <c r="F354" s="8">
        <v>8963</v>
      </c>
      <c r="G354" s="5">
        <v>1260</v>
      </c>
      <c r="H354">
        <f t="shared" si="5"/>
        <v>10223</v>
      </c>
    </row>
    <row r="355" spans="1:8" ht="12">
      <c r="A355">
        <v>3</v>
      </c>
      <c r="B355">
        <v>2004</v>
      </c>
      <c r="C355" s="3" t="s">
        <v>12</v>
      </c>
      <c r="D355" s="4" t="s">
        <v>101</v>
      </c>
      <c r="E355" s="4" t="s">
        <v>3</v>
      </c>
      <c r="F355" s="8">
        <v>29476</v>
      </c>
      <c r="G355" s="5">
        <v>931</v>
      </c>
      <c r="H355">
        <f t="shared" si="5"/>
        <v>30407</v>
      </c>
    </row>
    <row r="356" spans="1:8" ht="12">
      <c r="A356">
        <v>4</v>
      </c>
      <c r="B356">
        <v>2004</v>
      </c>
      <c r="C356" s="3" t="s">
        <v>12</v>
      </c>
      <c r="D356" s="4" t="s">
        <v>102</v>
      </c>
      <c r="E356" s="4" t="s">
        <v>15</v>
      </c>
      <c r="F356" s="8">
        <v>98</v>
      </c>
      <c r="G356" s="5">
        <v>12</v>
      </c>
      <c r="H356">
        <f t="shared" si="5"/>
        <v>110</v>
      </c>
    </row>
    <row r="357" spans="1:8" ht="12">
      <c r="A357">
        <v>5</v>
      </c>
      <c r="B357">
        <v>2004</v>
      </c>
      <c r="C357" s="3" t="s">
        <v>12</v>
      </c>
      <c r="D357" s="4" t="s">
        <v>103</v>
      </c>
      <c r="E357" s="4" t="s">
        <v>19</v>
      </c>
      <c r="F357" s="8">
        <v>386</v>
      </c>
      <c r="G357" s="5">
        <v>46</v>
      </c>
      <c r="H357">
        <f t="shared" si="5"/>
        <v>432</v>
      </c>
    </row>
    <row r="358" spans="1:8" ht="12">
      <c r="A358">
        <v>6</v>
      </c>
      <c r="B358">
        <v>2004</v>
      </c>
      <c r="C358" s="3" t="s">
        <v>12</v>
      </c>
      <c r="D358" s="4" t="s">
        <v>104</v>
      </c>
      <c r="E358" s="4" t="s">
        <v>5</v>
      </c>
      <c r="F358" s="8">
        <v>382</v>
      </c>
      <c r="G358" s="5">
        <v>34</v>
      </c>
      <c r="H358">
        <f t="shared" si="5"/>
        <v>416</v>
      </c>
    </row>
    <row r="359" spans="1:8" ht="12">
      <c r="A359">
        <v>7</v>
      </c>
      <c r="B359">
        <v>2004</v>
      </c>
      <c r="C359" s="3" t="s">
        <v>12</v>
      </c>
      <c r="D359" s="4" t="s">
        <v>105</v>
      </c>
      <c r="E359" s="4" t="s">
        <v>6</v>
      </c>
      <c r="F359" s="8">
        <v>12265</v>
      </c>
      <c r="G359" s="5">
        <v>1446</v>
      </c>
      <c r="H359">
        <f t="shared" si="5"/>
        <v>13711</v>
      </c>
    </row>
    <row r="360" spans="1:8" ht="12">
      <c r="A360">
        <v>8</v>
      </c>
      <c r="B360">
        <v>2004</v>
      </c>
      <c r="C360" s="3" t="s">
        <v>12</v>
      </c>
      <c r="D360" s="4" t="s">
        <v>109</v>
      </c>
      <c r="E360" s="4" t="s">
        <v>7</v>
      </c>
      <c r="F360" s="8">
        <v>3112</v>
      </c>
      <c r="G360" s="5">
        <v>273</v>
      </c>
      <c r="H360">
        <f t="shared" si="5"/>
        <v>3385</v>
      </c>
    </row>
    <row r="361" spans="1:8" ht="12">
      <c r="A361">
        <v>9</v>
      </c>
      <c r="B361">
        <v>2004</v>
      </c>
      <c r="C361" s="3" t="s">
        <v>12</v>
      </c>
      <c r="D361" s="4" t="s">
        <v>106</v>
      </c>
      <c r="E361" s="4" t="s">
        <v>8</v>
      </c>
      <c r="F361" s="8">
        <v>17</v>
      </c>
      <c r="G361" s="5">
        <v>9</v>
      </c>
      <c r="H361">
        <f t="shared" si="5"/>
        <v>26</v>
      </c>
    </row>
    <row r="362" spans="1:8" ht="12">
      <c r="A362">
        <v>10</v>
      </c>
      <c r="B362">
        <v>2004</v>
      </c>
      <c r="C362" s="3" t="s">
        <v>12</v>
      </c>
      <c r="D362" s="4" t="s">
        <v>107</v>
      </c>
      <c r="E362" s="4" t="s">
        <v>20</v>
      </c>
      <c r="F362" s="8">
        <v>10172</v>
      </c>
      <c r="G362" s="5">
        <v>527</v>
      </c>
      <c r="H362">
        <f t="shared" si="5"/>
        <v>10699</v>
      </c>
    </row>
    <row r="363" spans="1:8" ht="12">
      <c r="A363">
        <v>11</v>
      </c>
      <c r="B363">
        <v>2004</v>
      </c>
      <c r="C363" s="3" t="s">
        <v>12</v>
      </c>
      <c r="D363" s="4" t="s">
        <v>108</v>
      </c>
      <c r="E363" s="4" t="s">
        <v>10</v>
      </c>
      <c r="F363" s="8">
        <v>3307</v>
      </c>
      <c r="G363" s="5">
        <v>276</v>
      </c>
      <c r="H363">
        <f t="shared" si="5"/>
        <v>3583</v>
      </c>
    </row>
    <row r="364" spans="1:8" ht="12">
      <c r="A364">
        <v>1</v>
      </c>
      <c r="B364">
        <v>2004</v>
      </c>
      <c r="C364" s="2" t="s">
        <v>13</v>
      </c>
      <c r="D364" s="4" t="s">
        <v>99</v>
      </c>
      <c r="E364" s="4" t="s">
        <v>17</v>
      </c>
      <c r="F364" s="8">
        <v>0</v>
      </c>
      <c r="G364" s="11">
        <v>0</v>
      </c>
      <c r="H364">
        <f t="shared" si="5"/>
        <v>0</v>
      </c>
    </row>
    <row r="365" spans="1:8" ht="12">
      <c r="A365">
        <v>2</v>
      </c>
      <c r="B365">
        <v>2004</v>
      </c>
      <c r="C365" s="2" t="s">
        <v>13</v>
      </c>
      <c r="D365" s="4" t="s">
        <v>100</v>
      </c>
      <c r="E365" s="4" t="s">
        <v>46</v>
      </c>
      <c r="F365" s="8">
        <v>0</v>
      </c>
      <c r="G365" s="11">
        <v>0</v>
      </c>
      <c r="H365">
        <f t="shared" si="5"/>
        <v>0</v>
      </c>
    </row>
    <row r="366" spans="1:8" ht="12">
      <c r="A366">
        <v>3</v>
      </c>
      <c r="B366">
        <v>2004</v>
      </c>
      <c r="C366" s="2" t="s">
        <v>13</v>
      </c>
      <c r="D366" s="4" t="s">
        <v>101</v>
      </c>
      <c r="E366" s="4" t="s">
        <v>3</v>
      </c>
      <c r="F366" s="8">
        <v>0</v>
      </c>
      <c r="G366" s="11">
        <v>0</v>
      </c>
      <c r="H366">
        <f t="shared" si="5"/>
        <v>0</v>
      </c>
    </row>
    <row r="367" spans="1:8" ht="12">
      <c r="A367">
        <v>4</v>
      </c>
      <c r="B367">
        <v>2004</v>
      </c>
      <c r="C367" s="2" t="s">
        <v>13</v>
      </c>
      <c r="D367" s="4" t="s">
        <v>102</v>
      </c>
      <c r="E367" s="4" t="s">
        <v>15</v>
      </c>
      <c r="F367" s="8">
        <v>0</v>
      </c>
      <c r="G367" s="11">
        <v>0</v>
      </c>
      <c r="H367">
        <f t="shared" si="5"/>
        <v>0</v>
      </c>
    </row>
    <row r="368" spans="1:8" ht="12">
      <c r="A368">
        <v>5</v>
      </c>
      <c r="B368">
        <v>2004</v>
      </c>
      <c r="C368" s="2" t="s">
        <v>13</v>
      </c>
      <c r="D368" s="4" t="s">
        <v>103</v>
      </c>
      <c r="E368" s="4" t="s">
        <v>19</v>
      </c>
      <c r="F368" s="8">
        <v>0</v>
      </c>
      <c r="G368" s="11">
        <v>0</v>
      </c>
      <c r="H368">
        <f t="shared" si="5"/>
        <v>0</v>
      </c>
    </row>
    <row r="369" spans="1:8" ht="12">
      <c r="A369">
        <v>6</v>
      </c>
      <c r="B369">
        <v>2004</v>
      </c>
      <c r="C369" s="2" t="s">
        <v>13</v>
      </c>
      <c r="D369" s="4" t="s">
        <v>104</v>
      </c>
      <c r="E369" s="4" t="s">
        <v>5</v>
      </c>
      <c r="F369" s="8">
        <v>0</v>
      </c>
      <c r="G369" s="11">
        <v>0</v>
      </c>
      <c r="H369">
        <f t="shared" si="5"/>
        <v>0</v>
      </c>
    </row>
    <row r="370" spans="1:8" ht="12">
      <c r="A370">
        <v>7</v>
      </c>
      <c r="B370">
        <v>2004</v>
      </c>
      <c r="C370" s="2" t="s">
        <v>13</v>
      </c>
      <c r="D370" s="4" t="s">
        <v>105</v>
      </c>
      <c r="E370" s="4" t="s">
        <v>6</v>
      </c>
      <c r="F370" s="8">
        <v>0</v>
      </c>
      <c r="G370" s="11">
        <v>0</v>
      </c>
      <c r="H370">
        <f t="shared" si="5"/>
        <v>0</v>
      </c>
    </row>
    <row r="371" spans="1:8" ht="12">
      <c r="A371">
        <v>8</v>
      </c>
      <c r="B371">
        <v>2004</v>
      </c>
      <c r="C371" s="2" t="s">
        <v>13</v>
      </c>
      <c r="D371" s="4" t="s">
        <v>109</v>
      </c>
      <c r="E371" s="4" t="s">
        <v>7</v>
      </c>
      <c r="F371" s="8">
        <v>15</v>
      </c>
      <c r="G371" s="11">
        <v>0</v>
      </c>
      <c r="H371">
        <f t="shared" si="5"/>
        <v>15</v>
      </c>
    </row>
    <row r="372" spans="1:8" ht="12">
      <c r="A372">
        <v>9</v>
      </c>
      <c r="B372">
        <v>2004</v>
      </c>
      <c r="C372" s="2" t="s">
        <v>13</v>
      </c>
      <c r="D372" s="4" t="s">
        <v>106</v>
      </c>
      <c r="E372" s="4" t="s">
        <v>8</v>
      </c>
      <c r="F372" s="8">
        <v>0</v>
      </c>
      <c r="G372" s="11">
        <v>0</v>
      </c>
      <c r="H372">
        <f t="shared" si="5"/>
        <v>0</v>
      </c>
    </row>
    <row r="373" spans="1:8" ht="12">
      <c r="A373">
        <v>10</v>
      </c>
      <c r="B373">
        <v>2004</v>
      </c>
      <c r="C373" s="2" t="s">
        <v>13</v>
      </c>
      <c r="D373" s="4" t="s">
        <v>107</v>
      </c>
      <c r="E373" s="4" t="s">
        <v>20</v>
      </c>
      <c r="F373" s="8">
        <v>0</v>
      </c>
      <c r="G373" s="11">
        <v>0</v>
      </c>
      <c r="H373">
        <f t="shared" si="5"/>
        <v>0</v>
      </c>
    </row>
    <row r="374" spans="1:8" ht="12">
      <c r="A374">
        <v>11</v>
      </c>
      <c r="B374">
        <v>2004</v>
      </c>
      <c r="C374" s="2" t="s">
        <v>13</v>
      </c>
      <c r="D374" s="4" t="s">
        <v>108</v>
      </c>
      <c r="E374" s="4" t="s">
        <v>10</v>
      </c>
      <c r="F374" s="8">
        <v>0</v>
      </c>
      <c r="G374" s="11">
        <v>0</v>
      </c>
      <c r="H374">
        <f t="shared" si="5"/>
        <v>0</v>
      </c>
    </row>
    <row r="375" spans="1:8" ht="12">
      <c r="A375">
        <v>1</v>
      </c>
      <c r="B375">
        <v>2004</v>
      </c>
      <c r="C375" s="3" t="s">
        <v>14</v>
      </c>
      <c r="D375" s="4" t="s">
        <v>99</v>
      </c>
      <c r="E375" s="4" t="s">
        <v>17</v>
      </c>
      <c r="F375" s="8">
        <v>61949</v>
      </c>
      <c r="G375" s="5">
        <v>45783</v>
      </c>
      <c r="H375" s="5">
        <v>107732</v>
      </c>
    </row>
    <row r="376" spans="1:8" ht="12">
      <c r="A376">
        <v>2</v>
      </c>
      <c r="B376">
        <v>2004</v>
      </c>
      <c r="C376" s="3" t="s">
        <v>14</v>
      </c>
      <c r="D376" s="4" t="s">
        <v>100</v>
      </c>
      <c r="E376" s="4" t="s">
        <v>46</v>
      </c>
      <c r="F376" s="8">
        <v>20249</v>
      </c>
      <c r="G376" s="5">
        <v>15699</v>
      </c>
      <c r="H376" s="5">
        <v>35948</v>
      </c>
    </row>
    <row r="377" spans="1:8" ht="12">
      <c r="A377">
        <v>3</v>
      </c>
      <c r="B377">
        <v>2004</v>
      </c>
      <c r="C377" s="3" t="s">
        <v>14</v>
      </c>
      <c r="D377" s="4" t="s">
        <v>101</v>
      </c>
      <c r="E377" s="4" t="s">
        <v>3</v>
      </c>
      <c r="F377" s="8">
        <v>14791</v>
      </c>
      <c r="G377" s="5">
        <v>10229</v>
      </c>
      <c r="H377" s="5">
        <v>25020</v>
      </c>
    </row>
    <row r="378" spans="1:8" ht="12">
      <c r="A378">
        <v>4</v>
      </c>
      <c r="B378">
        <v>2004</v>
      </c>
      <c r="C378" s="3" t="s">
        <v>14</v>
      </c>
      <c r="D378" s="4" t="s">
        <v>102</v>
      </c>
      <c r="E378" s="4" t="s">
        <v>15</v>
      </c>
      <c r="F378" s="8">
        <v>492</v>
      </c>
      <c r="G378" s="5">
        <v>149</v>
      </c>
      <c r="H378" s="5">
        <v>641</v>
      </c>
    </row>
    <row r="379" spans="1:8" ht="12">
      <c r="A379">
        <v>5</v>
      </c>
      <c r="B379">
        <v>2004</v>
      </c>
      <c r="C379" s="3" t="s">
        <v>14</v>
      </c>
      <c r="D379" s="4" t="s">
        <v>103</v>
      </c>
      <c r="E379" s="4" t="s">
        <v>19</v>
      </c>
      <c r="F379" s="8">
        <v>374</v>
      </c>
      <c r="G379" s="5">
        <v>163</v>
      </c>
      <c r="H379" s="5">
        <v>537</v>
      </c>
    </row>
    <row r="380" spans="1:8" ht="12">
      <c r="A380">
        <v>6</v>
      </c>
      <c r="B380">
        <v>2004</v>
      </c>
      <c r="C380" s="3" t="s">
        <v>14</v>
      </c>
      <c r="D380" s="4" t="s">
        <v>104</v>
      </c>
      <c r="E380" s="4" t="s">
        <v>5</v>
      </c>
      <c r="F380" s="8">
        <v>1986</v>
      </c>
      <c r="G380" s="5">
        <v>422</v>
      </c>
      <c r="H380" s="5">
        <v>2408</v>
      </c>
    </row>
    <row r="381" spans="1:8" ht="12">
      <c r="A381">
        <v>7</v>
      </c>
      <c r="B381">
        <v>2004</v>
      </c>
      <c r="C381" s="3" t="s">
        <v>14</v>
      </c>
      <c r="D381" s="4" t="s">
        <v>105</v>
      </c>
      <c r="E381" s="4" t="s">
        <v>6</v>
      </c>
      <c r="F381" s="8">
        <v>7971</v>
      </c>
      <c r="G381" s="5">
        <v>7369</v>
      </c>
      <c r="H381" s="5">
        <v>15340</v>
      </c>
    </row>
    <row r="382" spans="1:8" ht="12">
      <c r="A382">
        <v>8</v>
      </c>
      <c r="B382">
        <v>2004</v>
      </c>
      <c r="C382" s="3" t="s">
        <v>14</v>
      </c>
      <c r="D382" s="4" t="s">
        <v>109</v>
      </c>
      <c r="E382" s="4" t="s">
        <v>7</v>
      </c>
      <c r="F382" s="8">
        <v>5500</v>
      </c>
      <c r="G382" s="5">
        <v>2473</v>
      </c>
      <c r="H382" s="5">
        <v>7973</v>
      </c>
    </row>
    <row r="383" spans="1:8" ht="12">
      <c r="A383">
        <v>9</v>
      </c>
      <c r="B383">
        <v>2004</v>
      </c>
      <c r="C383" s="3" t="s">
        <v>14</v>
      </c>
      <c r="D383" s="4" t="s">
        <v>106</v>
      </c>
      <c r="E383" s="4" t="s">
        <v>8</v>
      </c>
      <c r="F383" s="8">
        <v>286</v>
      </c>
      <c r="G383" s="5">
        <v>544</v>
      </c>
      <c r="H383" s="5">
        <v>830</v>
      </c>
    </row>
    <row r="384" spans="1:8" ht="12">
      <c r="A384">
        <v>10</v>
      </c>
      <c r="B384">
        <v>2004</v>
      </c>
      <c r="C384" s="3" t="s">
        <v>14</v>
      </c>
      <c r="D384" s="4" t="s">
        <v>107</v>
      </c>
      <c r="E384" s="4" t="s">
        <v>20</v>
      </c>
      <c r="F384" s="8">
        <v>14147</v>
      </c>
      <c r="G384" s="5">
        <v>3400</v>
      </c>
      <c r="H384" s="5">
        <v>17547</v>
      </c>
    </row>
    <row r="385" spans="1:8" ht="12">
      <c r="A385">
        <v>11</v>
      </c>
      <c r="B385">
        <v>2004</v>
      </c>
      <c r="C385" s="3" t="s">
        <v>14</v>
      </c>
      <c r="D385" s="4" t="s">
        <v>108</v>
      </c>
      <c r="E385" s="4" t="s">
        <v>10</v>
      </c>
      <c r="F385" s="8">
        <v>11820</v>
      </c>
      <c r="G385" s="5">
        <v>923</v>
      </c>
      <c r="H385" s="5">
        <v>12743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C1" sqref="C1:C16384"/>
    </sheetView>
  </sheetViews>
  <sheetFormatPr defaultColWidth="9.140625" defaultRowHeight="12.75"/>
  <cols>
    <col min="1" max="1" width="37.00390625" style="0" customWidth="1"/>
    <col min="2" max="2" width="6.28125" style="0" customWidth="1"/>
    <col min="5" max="5" width="16.28125" style="0" customWidth="1"/>
    <col min="6" max="6" width="11.7109375" style="0" customWidth="1"/>
    <col min="7" max="7" width="9.8515625" style="0" bestFit="1" customWidth="1"/>
    <col min="8" max="8" width="11.7109375" style="0" customWidth="1"/>
    <col min="11" max="11" width="8.8515625" style="9" customWidth="1"/>
    <col min="13" max="13" width="8.8515625" style="9" customWidth="1"/>
    <col min="14" max="14" width="8.8515625" style="12" customWidth="1"/>
    <col min="15" max="15" width="12.28125" style="9" customWidth="1"/>
    <col min="17" max="17" width="9.8515625" style="0" bestFit="1" customWidth="1"/>
    <col min="18" max="18" width="11.8515625" style="0" customWidth="1"/>
  </cols>
  <sheetData>
    <row r="1" spans="2:18" ht="12">
      <c r="B1" t="s">
        <v>95</v>
      </c>
      <c r="C1" s="6" t="s">
        <v>87</v>
      </c>
      <c r="D1" s="6"/>
      <c r="E1" s="3" t="s">
        <v>88</v>
      </c>
      <c r="F1" s="3"/>
      <c r="G1" t="s">
        <v>89</v>
      </c>
      <c r="I1" s="6" t="s">
        <v>90</v>
      </c>
      <c r="J1" s="6"/>
      <c r="K1" s="7" t="s">
        <v>91</v>
      </c>
      <c r="L1" s="6"/>
      <c r="M1" s="7" t="s">
        <v>13</v>
      </c>
      <c r="N1" s="10"/>
      <c r="O1" s="7" t="s">
        <v>92</v>
      </c>
      <c r="P1" s="6"/>
      <c r="Q1" s="6"/>
      <c r="R1" s="6"/>
    </row>
    <row r="2" spans="1:20" ht="12">
      <c r="A2" s="4" t="s">
        <v>47</v>
      </c>
      <c r="B2" s="4" t="str">
        <f>MID(A2,14,6)</f>
        <v>000000</v>
      </c>
      <c r="C2" s="5">
        <v>83346</v>
      </c>
      <c r="D2" s="5">
        <v>45731</v>
      </c>
      <c r="E2" s="5">
        <v>77653</v>
      </c>
      <c r="F2" s="5">
        <v>109995</v>
      </c>
      <c r="G2" s="5">
        <v>17555</v>
      </c>
      <c r="H2" s="5">
        <v>7011</v>
      </c>
      <c r="I2" s="5">
        <v>7044</v>
      </c>
      <c r="J2" s="5">
        <v>41433</v>
      </c>
      <c r="K2" s="8">
        <v>89907</v>
      </c>
      <c r="L2" s="5">
        <v>8162</v>
      </c>
      <c r="M2" s="8">
        <v>15</v>
      </c>
      <c r="N2" s="11">
        <v>0</v>
      </c>
      <c r="O2" s="8">
        <v>127745</v>
      </c>
      <c r="P2" s="5">
        <v>86231</v>
      </c>
      <c r="Q2" s="5"/>
      <c r="R2" s="5"/>
      <c r="T2" s="5"/>
    </row>
    <row r="3" spans="1:18" ht="12">
      <c r="A3" s="4" t="s">
        <v>48</v>
      </c>
      <c r="B3" s="4" t="str">
        <f>MID(A3,14,6)</f>
        <v>110000</v>
      </c>
      <c r="C3" s="5">
        <v>79046</v>
      </c>
      <c r="D3" s="5">
        <v>45312</v>
      </c>
      <c r="E3" s="5">
        <v>74011</v>
      </c>
      <c r="F3" s="5">
        <v>61887</v>
      </c>
      <c r="G3" s="5">
        <v>16800</v>
      </c>
      <c r="H3" s="5">
        <v>7011</v>
      </c>
      <c r="I3" s="5">
        <v>641</v>
      </c>
      <c r="J3" s="5">
        <v>40841</v>
      </c>
      <c r="K3" s="8">
        <v>79718</v>
      </c>
      <c r="L3" s="5">
        <v>7626</v>
      </c>
      <c r="M3" s="8">
        <v>15</v>
      </c>
      <c r="N3" s="11">
        <v>0</v>
      </c>
      <c r="O3" s="8">
        <v>113312</v>
      </c>
      <c r="P3" s="5">
        <v>82287</v>
      </c>
      <c r="Q3" s="5"/>
      <c r="R3" s="5"/>
    </row>
    <row r="4" spans="1:18" ht="12">
      <c r="A4" s="4" t="s">
        <v>49</v>
      </c>
      <c r="B4" s="4" t="str">
        <f aca="true" t="shared" si="0" ref="B4:B13">MID(A4,14,6)</f>
        <v>110100</v>
      </c>
      <c r="C4" s="5">
        <v>30669</v>
      </c>
      <c r="D4" s="5">
        <v>21738</v>
      </c>
      <c r="E4" s="5">
        <v>31995</v>
      </c>
      <c r="F4" s="5">
        <v>30812</v>
      </c>
      <c r="G4" s="5">
        <v>9098</v>
      </c>
      <c r="H4" s="5">
        <v>4057</v>
      </c>
      <c r="I4" s="5">
        <v>472</v>
      </c>
      <c r="J4" s="5">
        <v>26724</v>
      </c>
      <c r="K4" s="8">
        <v>25036</v>
      </c>
      <c r="L4" s="5">
        <v>3624</v>
      </c>
      <c r="M4" s="8"/>
      <c r="N4" s="11"/>
      <c r="O4" s="8">
        <v>61949</v>
      </c>
      <c r="P4" s="5">
        <v>45783</v>
      </c>
      <c r="Q4" s="5"/>
      <c r="R4" s="5"/>
    </row>
    <row r="5" spans="1:18" ht="12">
      <c r="A5" s="4" t="s">
        <v>50</v>
      </c>
      <c r="B5" s="4" t="str">
        <f t="shared" si="0"/>
        <v>110110</v>
      </c>
      <c r="C5" s="5">
        <v>30669</v>
      </c>
      <c r="D5" s="5">
        <v>21738</v>
      </c>
      <c r="E5" s="5">
        <v>31995</v>
      </c>
      <c r="F5" s="5">
        <v>30812</v>
      </c>
      <c r="G5" s="5">
        <v>9098</v>
      </c>
      <c r="H5" s="5">
        <v>4057</v>
      </c>
      <c r="I5" s="5">
        <v>472</v>
      </c>
      <c r="J5" s="5">
        <v>26724</v>
      </c>
      <c r="K5" s="8">
        <v>25036</v>
      </c>
      <c r="L5" s="5">
        <v>3622</v>
      </c>
      <c r="M5" s="8"/>
      <c r="N5" s="11"/>
      <c r="O5" s="8">
        <v>61949</v>
      </c>
      <c r="P5" s="5">
        <v>45746</v>
      </c>
      <c r="Q5" s="5"/>
      <c r="R5" s="5"/>
    </row>
    <row r="6" spans="1:18" ht="12">
      <c r="A6" s="4" t="s">
        <v>51</v>
      </c>
      <c r="B6" s="4" t="str">
        <f t="shared" si="0"/>
        <v>110130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8">
        <v>0</v>
      </c>
      <c r="L6" s="5">
        <v>2</v>
      </c>
      <c r="M6" s="8"/>
      <c r="N6" s="11"/>
      <c r="O6" s="8">
        <v>0</v>
      </c>
      <c r="P6" s="5">
        <v>37</v>
      </c>
      <c r="Q6" s="5"/>
      <c r="R6" s="5"/>
    </row>
    <row r="7" spans="1:18" ht="12">
      <c r="A7" s="4" t="s">
        <v>52</v>
      </c>
      <c r="B7" s="4" t="str">
        <f t="shared" si="0"/>
        <v>110200</v>
      </c>
      <c r="C7" s="5">
        <v>10827</v>
      </c>
      <c r="D7" s="5">
        <v>7568</v>
      </c>
      <c r="E7" s="5">
        <v>11025</v>
      </c>
      <c r="F7" s="5">
        <v>11099</v>
      </c>
      <c r="G7" s="5">
        <v>3263</v>
      </c>
      <c r="H7" s="5">
        <v>1509</v>
      </c>
      <c r="I7" s="5">
        <v>169</v>
      </c>
      <c r="J7" s="5">
        <v>9234</v>
      </c>
      <c r="K7" s="8">
        <v>8963</v>
      </c>
      <c r="L7" s="5">
        <v>1260</v>
      </c>
      <c r="M7" s="8"/>
      <c r="N7" s="11"/>
      <c r="O7" s="8">
        <v>20249</v>
      </c>
      <c r="P7" s="5">
        <v>15699</v>
      </c>
      <c r="Q7" s="5"/>
      <c r="R7" s="5"/>
    </row>
    <row r="8" spans="1:18" ht="12">
      <c r="A8" s="4" t="s">
        <v>53</v>
      </c>
      <c r="B8" s="4" t="str">
        <f t="shared" si="0"/>
        <v>110300</v>
      </c>
      <c r="C8" s="5">
        <v>24699</v>
      </c>
      <c r="D8" s="5">
        <v>9888</v>
      </c>
      <c r="E8" s="5">
        <v>19816</v>
      </c>
      <c r="F8" s="5">
        <v>10346</v>
      </c>
      <c r="G8" s="5">
        <v>3084</v>
      </c>
      <c r="H8" s="5">
        <v>757</v>
      </c>
      <c r="I8" s="5">
        <v>0</v>
      </c>
      <c r="J8" s="5">
        <v>1697</v>
      </c>
      <c r="K8" s="8">
        <v>29476</v>
      </c>
      <c r="L8" s="5">
        <v>931</v>
      </c>
      <c r="M8" s="8"/>
      <c r="N8" s="11"/>
      <c r="O8" s="8">
        <v>14791</v>
      </c>
      <c r="P8" s="5">
        <v>10229</v>
      </c>
      <c r="Q8" s="5"/>
      <c r="R8" s="5"/>
    </row>
    <row r="9" spans="1:18" ht="12">
      <c r="A9" s="4" t="s">
        <v>54</v>
      </c>
      <c r="B9" s="4" t="str">
        <f t="shared" si="0"/>
        <v>110310</v>
      </c>
      <c r="C9" s="5">
        <v>557</v>
      </c>
      <c r="D9" s="5">
        <v>111</v>
      </c>
      <c r="E9" s="5">
        <v>0</v>
      </c>
      <c r="F9" s="5">
        <v>65</v>
      </c>
      <c r="G9" s="5">
        <v>318</v>
      </c>
      <c r="H9" s="5">
        <v>62</v>
      </c>
      <c r="I9" s="5">
        <v>0</v>
      </c>
      <c r="J9" s="5">
        <v>36</v>
      </c>
      <c r="K9" s="8">
        <v>1771</v>
      </c>
      <c r="L9" s="5">
        <v>70</v>
      </c>
      <c r="M9" s="8"/>
      <c r="N9" s="11"/>
      <c r="O9" s="8">
        <v>204</v>
      </c>
      <c r="P9" s="5">
        <v>353</v>
      </c>
      <c r="Q9" s="5"/>
      <c r="R9" s="5"/>
    </row>
    <row r="10" spans="1:18" ht="12">
      <c r="A10" s="4" t="s">
        <v>55</v>
      </c>
      <c r="B10" s="4" t="str">
        <f t="shared" si="0"/>
        <v>110320</v>
      </c>
      <c r="C10" s="5">
        <v>4794</v>
      </c>
      <c r="D10" s="5">
        <v>1153</v>
      </c>
      <c r="E10" s="5">
        <v>4886</v>
      </c>
      <c r="F10" s="5">
        <v>180</v>
      </c>
      <c r="G10" s="5">
        <v>649</v>
      </c>
      <c r="H10" s="5">
        <v>152</v>
      </c>
      <c r="I10" s="5">
        <v>0</v>
      </c>
      <c r="J10" s="5">
        <v>222</v>
      </c>
      <c r="K10" s="8">
        <v>3898</v>
      </c>
      <c r="L10" s="5">
        <v>107</v>
      </c>
      <c r="M10" s="8"/>
      <c r="N10" s="11"/>
      <c r="O10" s="8">
        <v>940</v>
      </c>
      <c r="P10" s="5">
        <v>1135</v>
      </c>
      <c r="Q10" s="5"/>
      <c r="R10" s="5"/>
    </row>
    <row r="11" spans="1:18" ht="12">
      <c r="A11" s="4" t="s">
        <v>56</v>
      </c>
      <c r="B11" s="4" t="str">
        <f t="shared" si="0"/>
        <v>110330</v>
      </c>
      <c r="C11" s="5">
        <v>13684</v>
      </c>
      <c r="D11" s="5">
        <v>7476</v>
      </c>
      <c r="E11" s="5">
        <v>10276</v>
      </c>
      <c r="F11" s="5">
        <v>9159</v>
      </c>
      <c r="G11" s="5">
        <v>1664</v>
      </c>
      <c r="H11" s="5">
        <v>415</v>
      </c>
      <c r="I11" s="5">
        <v>0</v>
      </c>
      <c r="J11" s="5">
        <v>325</v>
      </c>
      <c r="K11" s="8">
        <v>19572</v>
      </c>
      <c r="L11" s="5">
        <v>513</v>
      </c>
      <c r="M11" s="8"/>
      <c r="N11" s="11"/>
      <c r="O11" s="8">
        <v>6470</v>
      </c>
      <c r="P11" s="5">
        <v>5915</v>
      </c>
      <c r="Q11" s="5"/>
      <c r="R11" s="5"/>
    </row>
    <row r="12" spans="1:18" ht="12">
      <c r="A12" s="4" t="s">
        <v>57</v>
      </c>
      <c r="B12" s="4" t="str">
        <f t="shared" si="0"/>
        <v>110340</v>
      </c>
      <c r="C12" s="5">
        <v>2615</v>
      </c>
      <c r="D12" s="5">
        <v>410</v>
      </c>
      <c r="E12" s="5">
        <v>2008</v>
      </c>
      <c r="F12" s="5">
        <v>478</v>
      </c>
      <c r="G12" s="5">
        <v>123</v>
      </c>
      <c r="H12" s="5">
        <v>46</v>
      </c>
      <c r="I12" s="5">
        <v>0</v>
      </c>
      <c r="J12" s="5">
        <v>465</v>
      </c>
      <c r="K12" s="8">
        <v>2131</v>
      </c>
      <c r="L12" s="5">
        <v>102</v>
      </c>
      <c r="M12" s="8"/>
      <c r="N12" s="11"/>
      <c r="O12" s="8">
        <v>1289</v>
      </c>
      <c r="P12" s="5">
        <v>1067</v>
      </c>
      <c r="Q12" s="5"/>
      <c r="R12" s="5"/>
    </row>
    <row r="13" spans="1:18" ht="12">
      <c r="A13" s="4" t="s">
        <v>58</v>
      </c>
      <c r="B13" s="4" t="str">
        <f t="shared" si="0"/>
        <v>110350</v>
      </c>
      <c r="C13" s="5">
        <v>3049</v>
      </c>
      <c r="D13" s="5">
        <v>738</v>
      </c>
      <c r="E13" s="5">
        <v>2646</v>
      </c>
      <c r="F13" s="5">
        <v>464</v>
      </c>
      <c r="G13" s="5">
        <v>330</v>
      </c>
      <c r="H13" s="5">
        <v>82</v>
      </c>
      <c r="I13" s="5">
        <v>0</v>
      </c>
      <c r="J13" s="5">
        <v>649</v>
      </c>
      <c r="K13" s="8">
        <v>2104</v>
      </c>
      <c r="L13" s="5">
        <v>139</v>
      </c>
      <c r="M13" s="8"/>
      <c r="N13" s="11"/>
      <c r="O13" s="8">
        <v>5888</v>
      </c>
      <c r="P13" s="5">
        <v>1759</v>
      </c>
      <c r="Q13" s="5"/>
      <c r="R13" s="5"/>
    </row>
    <row r="14" spans="1:18" ht="12">
      <c r="A14" s="4" t="s">
        <v>59</v>
      </c>
      <c r="B14" s="4" t="str">
        <f>MID(A14,14,6)</f>
        <v>110400</v>
      </c>
      <c r="C14" s="5">
        <v>108</v>
      </c>
      <c r="D14" s="5">
        <v>0</v>
      </c>
      <c r="E14" s="5">
        <v>86</v>
      </c>
      <c r="F14" s="5">
        <v>0</v>
      </c>
      <c r="G14" s="5">
        <v>0</v>
      </c>
      <c r="H14" s="5">
        <v>0</v>
      </c>
      <c r="I14" s="5">
        <v>0</v>
      </c>
      <c r="J14" s="5">
        <v>60</v>
      </c>
      <c r="K14" s="8">
        <v>98</v>
      </c>
      <c r="L14" s="5">
        <v>12</v>
      </c>
      <c r="M14" s="8"/>
      <c r="N14" s="11"/>
      <c r="O14" s="8">
        <v>492</v>
      </c>
      <c r="P14" s="5">
        <v>149</v>
      </c>
      <c r="Q14" s="5"/>
      <c r="R14" s="5"/>
    </row>
    <row r="15" spans="1:18" ht="12">
      <c r="A15" s="4" t="s">
        <v>60</v>
      </c>
      <c r="B15" s="4" t="str">
        <f>MID(A15,14,6)</f>
        <v>110500</v>
      </c>
      <c r="C15" s="5">
        <v>126</v>
      </c>
      <c r="D15" s="5">
        <v>82</v>
      </c>
      <c r="E15" s="5">
        <v>138</v>
      </c>
      <c r="F15" s="5">
        <v>48</v>
      </c>
      <c r="G15" s="5">
        <v>20</v>
      </c>
      <c r="H15" s="5">
        <v>2</v>
      </c>
      <c r="I15" s="5">
        <v>0</v>
      </c>
      <c r="J15" s="5">
        <v>15</v>
      </c>
      <c r="K15" s="8">
        <v>386</v>
      </c>
      <c r="L15" s="5">
        <v>46</v>
      </c>
      <c r="M15" s="8"/>
      <c r="N15" s="11"/>
      <c r="O15" s="8">
        <v>374</v>
      </c>
      <c r="P15" s="5">
        <v>163</v>
      </c>
      <c r="Q15" s="5"/>
      <c r="R15" s="5"/>
    </row>
    <row r="16" spans="1:18" ht="12">
      <c r="A16" s="4" t="s">
        <v>61</v>
      </c>
      <c r="B16" s="4" t="str">
        <f aca="true" t="shared" si="1" ref="B16:B25">MID(A16,14,6)</f>
        <v>110510</v>
      </c>
      <c r="C16" s="5">
        <v>55</v>
      </c>
      <c r="D16" s="5">
        <v>37</v>
      </c>
      <c r="E16" s="5">
        <v>35</v>
      </c>
      <c r="F16" s="5">
        <v>47</v>
      </c>
      <c r="G16" s="5">
        <v>6</v>
      </c>
      <c r="H16" s="5">
        <v>0</v>
      </c>
      <c r="I16" s="5">
        <v>0</v>
      </c>
      <c r="J16" s="5">
        <v>8</v>
      </c>
      <c r="K16" s="8">
        <v>24</v>
      </c>
      <c r="L16" s="5">
        <v>1</v>
      </c>
      <c r="M16" s="8"/>
      <c r="N16" s="11"/>
      <c r="O16" s="8">
        <v>46</v>
      </c>
      <c r="P16" s="5">
        <v>39</v>
      </c>
      <c r="Q16" s="5"/>
      <c r="R16" s="5"/>
    </row>
    <row r="17" spans="1:18" ht="12">
      <c r="A17" s="4" t="s">
        <v>62</v>
      </c>
      <c r="B17" s="4" t="str">
        <f t="shared" si="1"/>
        <v>110520</v>
      </c>
      <c r="C17" s="5">
        <v>71</v>
      </c>
      <c r="D17" s="5">
        <v>45</v>
      </c>
      <c r="E17" s="5">
        <v>103</v>
      </c>
      <c r="F17" s="5">
        <v>1</v>
      </c>
      <c r="G17" s="5">
        <v>14</v>
      </c>
      <c r="H17" s="5">
        <v>2</v>
      </c>
      <c r="I17" s="5">
        <v>0</v>
      </c>
      <c r="J17" s="5">
        <v>7</v>
      </c>
      <c r="K17" s="8">
        <v>362</v>
      </c>
      <c r="L17" s="5">
        <v>45</v>
      </c>
      <c r="M17" s="8"/>
      <c r="N17" s="11"/>
      <c r="O17" s="8">
        <v>328</v>
      </c>
      <c r="P17" s="5">
        <v>124</v>
      </c>
      <c r="Q17" s="5"/>
      <c r="R17" s="5"/>
    </row>
    <row r="18" spans="1:18" ht="12">
      <c r="A18" s="4" t="s">
        <v>63</v>
      </c>
      <c r="B18" s="4" t="str">
        <f t="shared" si="1"/>
        <v>110600</v>
      </c>
      <c r="C18" s="5">
        <v>397</v>
      </c>
      <c r="D18" s="5">
        <v>87</v>
      </c>
      <c r="E18" s="5">
        <v>280</v>
      </c>
      <c r="F18" s="5">
        <v>77</v>
      </c>
      <c r="G18" s="5">
        <v>53</v>
      </c>
      <c r="H18" s="5">
        <v>12</v>
      </c>
      <c r="I18" s="5">
        <v>0</v>
      </c>
      <c r="J18" s="5">
        <v>163</v>
      </c>
      <c r="K18" s="8">
        <v>382</v>
      </c>
      <c r="L18" s="5">
        <v>34</v>
      </c>
      <c r="M18" s="8"/>
      <c r="N18" s="11"/>
      <c r="O18" s="8">
        <v>1986</v>
      </c>
      <c r="P18" s="5">
        <v>422</v>
      </c>
      <c r="Q18" s="5"/>
      <c r="R18" s="5"/>
    </row>
    <row r="19" spans="1:18" ht="12">
      <c r="A19" s="4" t="s">
        <v>64</v>
      </c>
      <c r="B19" s="4" t="str">
        <f t="shared" si="1"/>
        <v>110700</v>
      </c>
      <c r="C19" s="5">
        <v>9481</v>
      </c>
      <c r="D19" s="5">
        <v>4793</v>
      </c>
      <c r="E19" s="5">
        <v>7963</v>
      </c>
      <c r="F19" s="5">
        <v>7899</v>
      </c>
      <c r="G19" s="5">
        <v>968</v>
      </c>
      <c r="H19" s="5">
        <v>487</v>
      </c>
      <c r="I19" s="5">
        <v>0</v>
      </c>
      <c r="J19" s="5">
        <v>1647</v>
      </c>
      <c r="K19" s="8">
        <v>12265</v>
      </c>
      <c r="L19" s="5">
        <v>1446</v>
      </c>
      <c r="M19" s="8"/>
      <c r="N19" s="11"/>
      <c r="O19" s="8">
        <v>7971</v>
      </c>
      <c r="P19" s="5">
        <v>7369</v>
      </c>
      <c r="Q19" s="5"/>
      <c r="R19" s="5"/>
    </row>
    <row r="20" spans="1:18" ht="12">
      <c r="A20" s="4" t="s">
        <v>65</v>
      </c>
      <c r="B20" s="4" t="str">
        <f t="shared" si="1"/>
        <v>110710</v>
      </c>
      <c r="C20" s="5">
        <v>194</v>
      </c>
      <c r="D20" s="5">
        <v>283</v>
      </c>
      <c r="E20" s="5">
        <v>167</v>
      </c>
      <c r="F20" s="5">
        <v>385</v>
      </c>
      <c r="G20" s="5">
        <v>129</v>
      </c>
      <c r="H20" s="5">
        <v>193</v>
      </c>
      <c r="I20" s="5">
        <v>0</v>
      </c>
      <c r="J20" s="5">
        <v>23</v>
      </c>
      <c r="K20" s="8">
        <v>140</v>
      </c>
      <c r="L20" s="5">
        <v>128</v>
      </c>
      <c r="M20" s="8"/>
      <c r="N20" s="11"/>
      <c r="O20" s="8">
        <v>1215</v>
      </c>
      <c r="P20" s="5">
        <v>538</v>
      </c>
      <c r="Q20" s="5"/>
      <c r="R20" s="5"/>
    </row>
    <row r="21" spans="1:18" ht="12">
      <c r="A21" s="4" t="s">
        <v>66</v>
      </c>
      <c r="B21" s="4" t="str">
        <f t="shared" si="1"/>
        <v>110720</v>
      </c>
      <c r="C21" s="5">
        <v>3950</v>
      </c>
      <c r="D21" s="5">
        <v>2541</v>
      </c>
      <c r="E21" s="5">
        <v>4841</v>
      </c>
      <c r="F21" s="5">
        <v>4704</v>
      </c>
      <c r="G21" s="5">
        <v>247</v>
      </c>
      <c r="H21" s="5">
        <v>131</v>
      </c>
      <c r="I21" s="5">
        <v>0</v>
      </c>
      <c r="J21" s="5">
        <v>806</v>
      </c>
      <c r="K21" s="8">
        <v>7781</v>
      </c>
      <c r="L21" s="5">
        <v>835</v>
      </c>
      <c r="M21" s="8"/>
      <c r="N21" s="11"/>
      <c r="O21" s="8">
        <v>2869</v>
      </c>
      <c r="P21" s="5">
        <v>3777</v>
      </c>
      <c r="Q21" s="5"/>
      <c r="R21" s="5"/>
    </row>
    <row r="22" spans="1:18" ht="12">
      <c r="A22" s="4" t="s">
        <v>67</v>
      </c>
      <c r="B22" s="4" t="str">
        <f t="shared" si="1"/>
        <v>110721</v>
      </c>
      <c r="C22" s="5">
        <v>1401</v>
      </c>
      <c r="D22" s="5">
        <v>2483</v>
      </c>
      <c r="E22" s="5">
        <v>2033</v>
      </c>
      <c r="F22" s="5">
        <v>4704</v>
      </c>
      <c r="G22" s="5">
        <v>247</v>
      </c>
      <c r="H22" s="5">
        <v>131</v>
      </c>
      <c r="I22" s="5">
        <v>0</v>
      </c>
      <c r="J22" s="5">
        <v>369</v>
      </c>
      <c r="K22" s="8">
        <v>0</v>
      </c>
      <c r="L22" s="5">
        <v>298</v>
      </c>
      <c r="M22" s="8"/>
      <c r="N22" s="11"/>
      <c r="O22" s="8">
        <v>700</v>
      </c>
      <c r="P22" s="5">
        <v>3471</v>
      </c>
      <c r="Q22" s="5"/>
      <c r="R22" s="5"/>
    </row>
    <row r="23" spans="1:18" ht="12">
      <c r="A23" s="4" t="s">
        <v>68</v>
      </c>
      <c r="B23" s="4" t="str">
        <f t="shared" si="1"/>
        <v>110722</v>
      </c>
      <c r="C23" s="5">
        <v>0</v>
      </c>
      <c r="D23" s="5">
        <v>47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27</v>
      </c>
      <c r="K23" s="8">
        <v>0</v>
      </c>
      <c r="L23" s="8">
        <v>0</v>
      </c>
      <c r="M23" s="8"/>
      <c r="N23" s="11"/>
      <c r="O23" s="8">
        <v>0</v>
      </c>
      <c r="P23" s="5">
        <v>9</v>
      </c>
      <c r="Q23" s="5"/>
      <c r="R23" s="5"/>
    </row>
    <row r="24" spans="1:18" ht="12">
      <c r="A24" s="4" t="s">
        <v>69</v>
      </c>
      <c r="B24" s="4" t="str">
        <f t="shared" si="1"/>
        <v>110723</v>
      </c>
      <c r="C24" s="5">
        <v>2549</v>
      </c>
      <c r="D24" s="5">
        <v>11</v>
      </c>
      <c r="E24" s="5">
        <v>2808</v>
      </c>
      <c r="F24" s="5">
        <v>0</v>
      </c>
      <c r="G24" s="5">
        <v>0</v>
      </c>
      <c r="H24" s="5">
        <v>0</v>
      </c>
      <c r="I24" s="5">
        <v>0</v>
      </c>
      <c r="J24" s="5">
        <v>410</v>
      </c>
      <c r="K24" s="8">
        <v>7781</v>
      </c>
      <c r="L24" s="5">
        <v>537</v>
      </c>
      <c r="M24" s="8"/>
      <c r="N24" s="11"/>
      <c r="O24" s="8">
        <v>2169</v>
      </c>
      <c r="P24" s="5">
        <v>297</v>
      </c>
      <c r="Q24" s="5"/>
      <c r="R24" s="5"/>
    </row>
    <row r="25" spans="1:18" ht="12">
      <c r="A25" s="4" t="s">
        <v>70</v>
      </c>
      <c r="B25" s="4" t="str">
        <f t="shared" si="1"/>
        <v>110730</v>
      </c>
      <c r="C25" s="5">
        <v>3937</v>
      </c>
      <c r="D25" s="5">
        <v>855</v>
      </c>
      <c r="E25" s="5">
        <v>1826</v>
      </c>
      <c r="F25" s="5">
        <v>1406</v>
      </c>
      <c r="G25" s="5">
        <v>293</v>
      </c>
      <c r="H25" s="5">
        <v>90</v>
      </c>
      <c r="I25" s="5">
        <v>0</v>
      </c>
      <c r="J25" s="5">
        <v>350</v>
      </c>
      <c r="K25" s="8">
        <v>4229</v>
      </c>
      <c r="L25" s="5">
        <v>407</v>
      </c>
      <c r="M25" s="8"/>
      <c r="N25" s="11"/>
      <c r="O25" s="8">
        <v>2007</v>
      </c>
      <c r="P25" s="5">
        <v>1605</v>
      </c>
      <c r="Q25" s="5"/>
      <c r="R25" s="5"/>
    </row>
    <row r="26" spans="1:18" ht="12">
      <c r="A26" s="4" t="s">
        <v>71</v>
      </c>
      <c r="B26" s="4" t="str">
        <f>MID(A26,14,6)</f>
        <v>110740</v>
      </c>
      <c r="C26" s="5">
        <v>1159</v>
      </c>
      <c r="D26" s="5">
        <v>737</v>
      </c>
      <c r="E26" s="5">
        <v>338</v>
      </c>
      <c r="F26" s="5">
        <v>1245</v>
      </c>
      <c r="G26" s="5">
        <v>205</v>
      </c>
      <c r="H26" s="5">
        <v>61</v>
      </c>
      <c r="I26" s="5">
        <v>0</v>
      </c>
      <c r="J26" s="5">
        <v>25</v>
      </c>
      <c r="K26" s="8">
        <v>0</v>
      </c>
      <c r="L26" s="5">
        <v>76</v>
      </c>
      <c r="M26" s="8"/>
      <c r="N26" s="11"/>
      <c r="O26" s="8">
        <v>209</v>
      </c>
      <c r="P26" s="5">
        <v>707</v>
      </c>
      <c r="Q26" s="5"/>
      <c r="R26" s="5"/>
    </row>
    <row r="27" spans="1:18" ht="12">
      <c r="A27" s="4" t="s">
        <v>72</v>
      </c>
      <c r="B27" s="4" t="str">
        <f>MID(A27,14,6)</f>
        <v>110750</v>
      </c>
      <c r="C27" s="5">
        <v>58</v>
      </c>
      <c r="D27" s="5">
        <v>0</v>
      </c>
      <c r="E27" s="5">
        <v>2</v>
      </c>
      <c r="F27" s="5">
        <v>0</v>
      </c>
      <c r="G27" s="5">
        <v>0</v>
      </c>
      <c r="H27" s="5">
        <v>0</v>
      </c>
      <c r="I27" s="5">
        <v>0</v>
      </c>
      <c r="J27" s="5">
        <v>362</v>
      </c>
      <c r="K27" s="8">
        <v>0</v>
      </c>
      <c r="L27" s="8">
        <v>0</v>
      </c>
      <c r="M27" s="8"/>
      <c r="N27" s="11"/>
      <c r="O27" s="8">
        <v>1548</v>
      </c>
      <c r="P27" s="5">
        <v>37</v>
      </c>
      <c r="Q27" s="5"/>
      <c r="R27" s="5"/>
    </row>
    <row r="28" spans="1:18" ht="12">
      <c r="A28" s="4" t="s">
        <v>73</v>
      </c>
      <c r="B28" s="4" t="str">
        <f aca="true" t="shared" si="2" ref="B28:B37">MID(A28,14,6)</f>
        <v>110770</v>
      </c>
      <c r="C28" s="5">
        <v>183</v>
      </c>
      <c r="D28" s="5">
        <v>377</v>
      </c>
      <c r="E28" s="5">
        <v>789</v>
      </c>
      <c r="F28" s="5">
        <v>159</v>
      </c>
      <c r="G28" s="5">
        <v>94</v>
      </c>
      <c r="H28" s="5">
        <v>12</v>
      </c>
      <c r="I28" s="5">
        <v>0</v>
      </c>
      <c r="J28" s="5">
        <v>81</v>
      </c>
      <c r="K28" s="8">
        <v>115</v>
      </c>
      <c r="L28" s="5">
        <v>0</v>
      </c>
      <c r="M28" s="8"/>
      <c r="N28" s="11"/>
      <c r="O28" s="8">
        <v>123</v>
      </c>
      <c r="P28" s="5">
        <v>705</v>
      </c>
      <c r="Q28" s="5"/>
      <c r="R28" s="5"/>
    </row>
    <row r="29" spans="1:18" ht="12">
      <c r="A29" s="4" t="s">
        <v>74</v>
      </c>
      <c r="B29" s="4" t="str">
        <f t="shared" si="2"/>
        <v>111000</v>
      </c>
      <c r="C29" s="5">
        <v>2739</v>
      </c>
      <c r="D29" s="5">
        <v>1156</v>
      </c>
      <c r="E29" s="5">
        <v>2708</v>
      </c>
      <c r="F29" s="5">
        <v>1606</v>
      </c>
      <c r="G29" s="5">
        <v>314</v>
      </c>
      <c r="H29" s="5">
        <v>187</v>
      </c>
      <c r="I29" s="5">
        <v>0</v>
      </c>
      <c r="J29" s="5">
        <v>1301</v>
      </c>
      <c r="K29" s="8">
        <v>3112</v>
      </c>
      <c r="L29" s="5">
        <v>273</v>
      </c>
      <c r="M29" s="8">
        <v>15</v>
      </c>
      <c r="N29" s="11">
        <v>0</v>
      </c>
      <c r="O29" s="8">
        <v>5500</v>
      </c>
      <c r="P29" s="5">
        <v>2473</v>
      </c>
      <c r="Q29" s="5"/>
      <c r="R29" s="5"/>
    </row>
    <row r="30" spans="1:18" ht="12">
      <c r="A30" s="4" t="s">
        <v>75</v>
      </c>
      <c r="B30" s="4" t="str">
        <f t="shared" si="2"/>
        <v>111020</v>
      </c>
      <c r="C30" s="5">
        <v>100</v>
      </c>
      <c r="D30" s="5">
        <v>363</v>
      </c>
      <c r="E30" s="5">
        <v>64</v>
      </c>
      <c r="F30" s="5">
        <v>506</v>
      </c>
      <c r="G30" s="5">
        <v>59</v>
      </c>
      <c r="H30" s="5">
        <v>17</v>
      </c>
      <c r="I30" s="5">
        <v>0</v>
      </c>
      <c r="J30" s="5">
        <v>26</v>
      </c>
      <c r="K30" s="8">
        <v>62</v>
      </c>
      <c r="L30" s="5">
        <v>10</v>
      </c>
      <c r="M30" s="8"/>
      <c r="N30" s="11"/>
      <c r="O30" s="8">
        <v>213</v>
      </c>
      <c r="P30" s="5">
        <v>141</v>
      </c>
      <c r="Q30" s="5"/>
      <c r="R30" s="5"/>
    </row>
    <row r="31" spans="1:18" ht="12">
      <c r="A31" s="4" t="s">
        <v>76</v>
      </c>
      <c r="B31" s="4" t="str">
        <f t="shared" si="2"/>
        <v>111030</v>
      </c>
      <c r="C31" s="5">
        <v>522</v>
      </c>
      <c r="D31" s="5">
        <v>94</v>
      </c>
      <c r="E31" s="5">
        <v>402</v>
      </c>
      <c r="F31" s="5">
        <v>2</v>
      </c>
      <c r="G31" s="5">
        <v>127</v>
      </c>
      <c r="H31" s="5">
        <v>141</v>
      </c>
      <c r="I31" s="5">
        <v>0</v>
      </c>
      <c r="J31" s="5">
        <v>76</v>
      </c>
      <c r="K31" s="8">
        <v>934</v>
      </c>
      <c r="L31" s="5">
        <v>16</v>
      </c>
      <c r="M31" s="8"/>
      <c r="N31" s="11"/>
      <c r="O31" s="8">
        <v>1459</v>
      </c>
      <c r="P31" s="5">
        <v>741</v>
      </c>
      <c r="Q31" s="5"/>
      <c r="R31" s="5"/>
    </row>
    <row r="32" spans="1:18" ht="12">
      <c r="A32" s="4" t="s">
        <v>77</v>
      </c>
      <c r="B32" s="4" t="str">
        <f t="shared" si="2"/>
        <v>111040</v>
      </c>
      <c r="C32" s="5">
        <v>2117</v>
      </c>
      <c r="D32" s="5">
        <v>699</v>
      </c>
      <c r="E32" s="5">
        <v>2242</v>
      </c>
      <c r="F32" s="5">
        <v>1098</v>
      </c>
      <c r="G32" s="5">
        <v>128</v>
      </c>
      <c r="H32" s="5">
        <v>29</v>
      </c>
      <c r="I32" s="5">
        <v>0</v>
      </c>
      <c r="J32" s="5">
        <v>1199</v>
      </c>
      <c r="K32" s="8">
        <v>2116</v>
      </c>
      <c r="L32" s="5">
        <v>247</v>
      </c>
      <c r="M32" s="8">
        <v>15</v>
      </c>
      <c r="N32" s="11">
        <v>0</v>
      </c>
      <c r="O32" s="8">
        <v>3828</v>
      </c>
      <c r="P32" s="5">
        <v>1591</v>
      </c>
      <c r="Q32" s="5"/>
      <c r="R32" s="5"/>
    </row>
    <row r="33" spans="1:18" ht="12">
      <c r="A33" s="4" t="s">
        <v>78</v>
      </c>
      <c r="B33" s="4" t="str">
        <f t="shared" si="2"/>
        <v>130000</v>
      </c>
      <c r="C33" s="5">
        <v>503</v>
      </c>
      <c r="D33" s="5">
        <v>349</v>
      </c>
      <c r="E33" s="5">
        <v>453</v>
      </c>
      <c r="F33" s="5">
        <v>390</v>
      </c>
      <c r="G33" s="5">
        <v>0</v>
      </c>
      <c r="H33" s="5">
        <v>0</v>
      </c>
      <c r="I33" s="5">
        <v>6403</v>
      </c>
      <c r="J33" s="5">
        <v>116</v>
      </c>
      <c r="K33" s="8">
        <v>17</v>
      </c>
      <c r="L33" s="5">
        <v>9</v>
      </c>
      <c r="M33" s="8"/>
      <c r="N33" s="11"/>
      <c r="O33" s="8">
        <v>286</v>
      </c>
      <c r="P33" s="5">
        <v>544</v>
      </c>
      <c r="Q33" s="5"/>
      <c r="R33" s="5"/>
    </row>
    <row r="34" spans="1:18" ht="12">
      <c r="A34" s="4" t="s">
        <v>79</v>
      </c>
      <c r="B34" s="4" t="str">
        <f t="shared" si="2"/>
        <v>130300</v>
      </c>
      <c r="C34" s="5">
        <v>503</v>
      </c>
      <c r="D34" s="5">
        <v>349</v>
      </c>
      <c r="E34" s="5">
        <v>453</v>
      </c>
      <c r="F34" s="5">
        <v>390</v>
      </c>
      <c r="G34" s="5">
        <v>0</v>
      </c>
      <c r="H34" s="5">
        <v>0</v>
      </c>
      <c r="I34" s="5">
        <v>6403</v>
      </c>
      <c r="J34" s="5">
        <v>116</v>
      </c>
      <c r="K34" s="8">
        <v>17</v>
      </c>
      <c r="L34" s="5">
        <v>9</v>
      </c>
      <c r="M34" s="8"/>
      <c r="N34" s="11"/>
      <c r="O34" s="8">
        <v>286</v>
      </c>
      <c r="P34" s="5">
        <v>544</v>
      </c>
      <c r="Q34" s="5"/>
      <c r="R34" s="5"/>
    </row>
    <row r="35" spans="1:18" ht="12">
      <c r="A35" s="4" t="s">
        <v>80</v>
      </c>
      <c r="B35" s="4" t="str">
        <f t="shared" si="2"/>
        <v>130330</v>
      </c>
      <c r="C35" s="5">
        <v>503</v>
      </c>
      <c r="D35" s="5">
        <v>349</v>
      </c>
      <c r="E35" s="5">
        <v>453</v>
      </c>
      <c r="F35" s="5">
        <v>390</v>
      </c>
      <c r="G35" s="5">
        <v>0</v>
      </c>
      <c r="H35" s="5">
        <v>0</v>
      </c>
      <c r="I35" s="5">
        <v>6403</v>
      </c>
      <c r="J35" s="5">
        <v>116</v>
      </c>
      <c r="K35" s="8">
        <v>0</v>
      </c>
      <c r="L35" s="8">
        <v>0</v>
      </c>
      <c r="M35" s="8"/>
      <c r="N35" s="11"/>
      <c r="O35" s="8"/>
      <c r="P35" s="5"/>
      <c r="Q35" s="5"/>
      <c r="R35" s="5"/>
    </row>
    <row r="36" spans="1:18" ht="12">
      <c r="A36" s="4" t="s">
        <v>81</v>
      </c>
      <c r="B36" s="4" t="str">
        <f t="shared" si="2"/>
        <v>240000</v>
      </c>
      <c r="C36" s="5">
        <v>3797</v>
      </c>
      <c r="D36" s="5">
        <v>70</v>
      </c>
      <c r="E36" s="5">
        <v>3189</v>
      </c>
      <c r="F36" s="5">
        <v>47718</v>
      </c>
      <c r="G36" s="5">
        <v>755</v>
      </c>
      <c r="H36" s="5">
        <v>0</v>
      </c>
      <c r="I36" s="5">
        <v>0</v>
      </c>
      <c r="J36" s="5">
        <v>476</v>
      </c>
      <c r="K36" s="8">
        <v>17</v>
      </c>
      <c r="L36" s="5">
        <v>9</v>
      </c>
      <c r="M36" s="8"/>
      <c r="N36" s="11"/>
      <c r="O36" s="8">
        <v>286</v>
      </c>
      <c r="P36" s="5">
        <v>544</v>
      </c>
      <c r="Q36" s="5"/>
      <c r="R36" s="5"/>
    </row>
    <row r="37" spans="1:18" ht="12">
      <c r="A37" s="4" t="s">
        <v>82</v>
      </c>
      <c r="B37" s="4" t="str">
        <f t="shared" si="2"/>
        <v>240100</v>
      </c>
      <c r="C37" s="5">
        <v>1188</v>
      </c>
      <c r="D37" s="5">
        <v>70</v>
      </c>
      <c r="E37" s="5">
        <v>349</v>
      </c>
      <c r="F37" s="5">
        <v>84</v>
      </c>
      <c r="G37" s="5">
        <v>55</v>
      </c>
      <c r="H37" s="5">
        <v>0</v>
      </c>
      <c r="I37" s="5">
        <v>0</v>
      </c>
      <c r="J37" s="5">
        <v>318</v>
      </c>
      <c r="K37" s="8">
        <v>10172</v>
      </c>
      <c r="L37" s="5">
        <v>527</v>
      </c>
      <c r="M37" s="8"/>
      <c r="N37" s="11"/>
      <c r="O37" s="8">
        <v>14147</v>
      </c>
      <c r="P37" s="5">
        <v>3400</v>
      </c>
      <c r="Q37" s="5"/>
      <c r="R37" s="5"/>
    </row>
    <row r="38" spans="1:18" ht="12">
      <c r="A38" s="4" t="s">
        <v>83</v>
      </c>
      <c r="B38" s="4" t="str">
        <f>MID(A38,14,6)</f>
        <v>240120</v>
      </c>
      <c r="C38" s="5">
        <v>1188</v>
      </c>
      <c r="D38" s="5">
        <v>70</v>
      </c>
      <c r="E38" s="5">
        <v>349</v>
      </c>
      <c r="F38" s="5">
        <v>84</v>
      </c>
      <c r="G38" s="5">
        <v>55</v>
      </c>
      <c r="H38" s="5">
        <v>0</v>
      </c>
      <c r="I38" s="5">
        <v>0</v>
      </c>
      <c r="J38" s="5">
        <v>318</v>
      </c>
      <c r="K38" s="8">
        <v>3307</v>
      </c>
      <c r="L38" s="5">
        <v>276</v>
      </c>
      <c r="M38" s="8"/>
      <c r="N38" s="11"/>
      <c r="O38" s="8">
        <v>11820</v>
      </c>
      <c r="P38" s="5">
        <v>923</v>
      </c>
      <c r="Q38" s="5"/>
      <c r="R38" s="5"/>
    </row>
    <row r="39" spans="1:18" ht="12">
      <c r="A39" s="4" t="s">
        <v>84</v>
      </c>
      <c r="B39" s="4" t="str">
        <f>MID(A39,14,6)</f>
        <v>240300</v>
      </c>
      <c r="C39" s="5">
        <v>2609</v>
      </c>
      <c r="D39" s="5">
        <v>0</v>
      </c>
      <c r="E39" s="5">
        <v>2840</v>
      </c>
      <c r="F39" s="5">
        <v>47634</v>
      </c>
      <c r="G39" s="5">
        <v>700</v>
      </c>
      <c r="H39" s="5">
        <v>0</v>
      </c>
      <c r="I39" s="5">
        <v>0</v>
      </c>
      <c r="J39" s="5">
        <v>158</v>
      </c>
      <c r="K39" s="8">
        <v>3307</v>
      </c>
      <c r="L39" s="5">
        <v>276</v>
      </c>
      <c r="M39" s="8"/>
      <c r="N39" s="11"/>
      <c r="O39" s="8">
        <v>11820</v>
      </c>
      <c r="P39" s="5">
        <v>923</v>
      </c>
      <c r="Q39" s="5"/>
      <c r="R39" s="5"/>
    </row>
    <row r="40" spans="1:18" ht="12">
      <c r="A40" s="4" t="s">
        <v>85</v>
      </c>
      <c r="B40" s="4" t="str">
        <f>MID(A40,14,6)</f>
        <v>240330</v>
      </c>
      <c r="C40" s="5">
        <v>2609</v>
      </c>
      <c r="D40" s="5">
        <v>0</v>
      </c>
      <c r="E40" s="5">
        <v>2840</v>
      </c>
      <c r="F40" s="5">
        <v>47634</v>
      </c>
      <c r="G40" s="5">
        <v>700</v>
      </c>
      <c r="H40" s="5">
        <v>0</v>
      </c>
      <c r="I40" s="5">
        <v>0</v>
      </c>
      <c r="J40" s="5">
        <v>158</v>
      </c>
      <c r="K40" s="8">
        <v>6865</v>
      </c>
      <c r="L40" s="5">
        <v>251</v>
      </c>
      <c r="M40" s="8"/>
      <c r="N40" s="11"/>
      <c r="O40" s="8">
        <v>2327</v>
      </c>
      <c r="P40" s="5">
        <v>2477</v>
      </c>
      <c r="Q40" s="5"/>
      <c r="R40" s="5"/>
    </row>
    <row r="41" spans="1:18" ht="12">
      <c r="A41" s="4" t="s">
        <v>86</v>
      </c>
      <c r="B41" s="4" t="str">
        <f>MID(A41,14,6)</f>
        <v>240350</v>
      </c>
      <c r="C41" s="5"/>
      <c r="D41" s="5"/>
      <c r="E41" s="5"/>
      <c r="F41" s="5"/>
      <c r="G41" s="5"/>
      <c r="H41" s="5"/>
      <c r="I41" s="5"/>
      <c r="J41" s="5"/>
      <c r="K41" s="8"/>
      <c r="L41" s="5"/>
      <c r="M41" s="8"/>
      <c r="N41" s="11"/>
      <c r="O41" s="8"/>
      <c r="P41" s="5"/>
      <c r="Q41" s="5"/>
      <c r="R41" s="5"/>
    </row>
    <row r="42" spans="11:18" ht="12">
      <c r="K42" s="8"/>
      <c r="L42" s="5"/>
      <c r="M42" s="8"/>
      <c r="N42" s="11"/>
      <c r="O42" s="8">
        <v>2327</v>
      </c>
      <c r="P42" s="5">
        <v>2477</v>
      </c>
      <c r="Q42" s="5"/>
      <c r="R42" s="5"/>
    </row>
    <row r="43" spans="11:18" ht="12">
      <c r="K43" s="8"/>
      <c r="L43" s="5"/>
      <c r="O43" s="8"/>
      <c r="P43" s="5"/>
      <c r="Q43" s="5"/>
      <c r="R43" s="5"/>
    </row>
    <row r="44" spans="16:18" ht="12">
      <c r="P44" s="5"/>
      <c r="Q44" s="5"/>
      <c r="R44" s="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selection activeCell="G19" sqref="G19"/>
    </sheetView>
  </sheetViews>
  <sheetFormatPr defaultColWidth="9.140625" defaultRowHeight="12.75"/>
  <cols>
    <col min="6" max="6" width="22.7109375" style="0" customWidth="1"/>
  </cols>
  <sheetData>
    <row r="1" spans="2:8" ht="12">
      <c r="B1">
        <v>2000</v>
      </c>
      <c r="C1" s="2">
        <v>232</v>
      </c>
      <c r="D1" s="2">
        <v>17</v>
      </c>
      <c r="E1" s="2" t="s">
        <v>27</v>
      </c>
      <c r="F1" s="2" t="s">
        <v>28</v>
      </c>
      <c r="G1" s="2">
        <v>2983</v>
      </c>
      <c r="H1" s="2">
        <v>23287</v>
      </c>
    </row>
    <row r="2" spans="2:8" ht="12">
      <c r="B2">
        <v>2000</v>
      </c>
      <c r="C2" s="2">
        <v>232</v>
      </c>
      <c r="D2" s="2">
        <v>18</v>
      </c>
      <c r="E2" s="2" t="s">
        <v>29</v>
      </c>
      <c r="F2" s="2" t="s">
        <v>30</v>
      </c>
      <c r="G2" s="2">
        <v>0</v>
      </c>
      <c r="H2" s="2">
        <v>21843</v>
      </c>
    </row>
    <row r="3" spans="2:8" ht="12">
      <c r="B3">
        <v>2000</v>
      </c>
      <c r="C3" s="2">
        <v>232</v>
      </c>
      <c r="D3" s="2">
        <v>19</v>
      </c>
      <c r="E3" s="2" t="s">
        <v>31</v>
      </c>
      <c r="F3" s="2" t="s">
        <v>32</v>
      </c>
      <c r="G3" s="2">
        <v>0</v>
      </c>
      <c r="H3" s="2">
        <v>21843</v>
      </c>
    </row>
    <row r="4" spans="2:8" ht="12">
      <c r="B4">
        <v>2000</v>
      </c>
      <c r="C4" s="2">
        <v>232</v>
      </c>
      <c r="D4" s="2">
        <v>20</v>
      </c>
      <c r="E4" s="2" t="s">
        <v>33</v>
      </c>
      <c r="F4" s="2" t="s">
        <v>34</v>
      </c>
      <c r="G4" s="2">
        <v>0</v>
      </c>
      <c r="H4" s="2">
        <v>1394</v>
      </c>
    </row>
    <row r="5" spans="2:8" ht="12">
      <c r="B5">
        <v>2000</v>
      </c>
      <c r="C5" s="2">
        <v>232</v>
      </c>
      <c r="D5" s="2">
        <v>23</v>
      </c>
      <c r="E5" s="2" t="s">
        <v>35</v>
      </c>
      <c r="F5" s="2" t="s">
        <v>23</v>
      </c>
      <c r="G5" s="2">
        <v>0</v>
      </c>
      <c r="H5" s="2">
        <v>20449</v>
      </c>
    </row>
    <row r="6" spans="2:8" ht="12">
      <c r="B6">
        <v>2000</v>
      </c>
      <c r="C6" s="2">
        <v>232</v>
      </c>
      <c r="D6" s="2">
        <v>27</v>
      </c>
      <c r="E6" s="2" t="s">
        <v>36</v>
      </c>
      <c r="F6" s="2" t="s">
        <v>37</v>
      </c>
      <c r="G6" s="2">
        <v>2983</v>
      </c>
      <c r="H6" s="2">
        <v>1444</v>
      </c>
    </row>
    <row r="7" spans="2:8" ht="12">
      <c r="B7">
        <v>2000</v>
      </c>
      <c r="C7" s="2">
        <v>232</v>
      </c>
      <c r="D7" s="2">
        <v>28</v>
      </c>
      <c r="E7" s="2" t="s">
        <v>38</v>
      </c>
      <c r="F7" s="2" t="s">
        <v>39</v>
      </c>
      <c r="G7" s="2">
        <v>1760</v>
      </c>
      <c r="H7" s="2">
        <v>148</v>
      </c>
    </row>
    <row r="8" spans="2:8" ht="12">
      <c r="B8">
        <v>2000</v>
      </c>
      <c r="C8" s="2">
        <v>232</v>
      </c>
      <c r="D8" s="2">
        <v>29</v>
      </c>
      <c r="E8" s="2" t="s">
        <v>40</v>
      </c>
      <c r="F8" s="2" t="s">
        <v>23</v>
      </c>
      <c r="G8" s="2">
        <v>1760</v>
      </c>
      <c r="H8" s="2">
        <v>148</v>
      </c>
    </row>
    <row r="9" spans="2:8" ht="12">
      <c r="B9">
        <v>2000</v>
      </c>
      <c r="C9" s="2">
        <v>233</v>
      </c>
      <c r="D9" s="2">
        <v>2</v>
      </c>
      <c r="E9" s="2" t="s">
        <v>41</v>
      </c>
      <c r="F9" s="2" t="s">
        <v>42</v>
      </c>
      <c r="G9" s="2">
        <v>1223</v>
      </c>
      <c r="H9" s="2">
        <v>1296</v>
      </c>
    </row>
    <row r="10" spans="2:8" ht="12">
      <c r="B10">
        <v>2000</v>
      </c>
      <c r="C10" s="2">
        <v>233</v>
      </c>
      <c r="D10" s="2">
        <v>3</v>
      </c>
      <c r="E10" s="2" t="s">
        <v>43</v>
      </c>
      <c r="F10" s="2" t="s">
        <v>23</v>
      </c>
      <c r="G10" s="2">
        <v>0</v>
      </c>
      <c r="H10" s="2">
        <v>186</v>
      </c>
    </row>
    <row r="11" spans="2:8" ht="12">
      <c r="B11">
        <v>2000</v>
      </c>
      <c r="C11" s="2">
        <v>233</v>
      </c>
      <c r="D11" s="2">
        <v>7</v>
      </c>
      <c r="E11" s="2" t="s">
        <v>44</v>
      </c>
      <c r="F11" s="2" t="s">
        <v>45</v>
      </c>
      <c r="G11" s="2">
        <v>1223</v>
      </c>
      <c r="H11" s="2">
        <v>1110</v>
      </c>
    </row>
    <row r="12" spans="2:8" ht="12">
      <c r="B12">
        <v>2001</v>
      </c>
      <c r="C12" s="1">
        <v>163</v>
      </c>
      <c r="D12" s="1">
        <v>19</v>
      </c>
      <c r="E12" s="1" t="s">
        <v>22</v>
      </c>
      <c r="F12" s="2" t="s">
        <v>23</v>
      </c>
      <c r="G12" s="1">
        <v>0</v>
      </c>
      <c r="H12" s="1">
        <v>1312</v>
      </c>
    </row>
    <row r="13" spans="2:8" ht="12">
      <c r="B13">
        <v>2001</v>
      </c>
      <c r="C13" s="1">
        <v>163</v>
      </c>
      <c r="D13" s="1">
        <v>29</v>
      </c>
      <c r="E13" s="1" t="s">
        <v>24</v>
      </c>
      <c r="F13" s="2" t="s">
        <v>25</v>
      </c>
      <c r="G13" s="1">
        <v>2612</v>
      </c>
      <c r="H13" s="1">
        <v>2727</v>
      </c>
    </row>
    <row r="14" spans="2:8" ht="12">
      <c r="B14">
        <v>2001</v>
      </c>
      <c r="C14" s="1">
        <v>164</v>
      </c>
      <c r="D14" s="1">
        <v>2</v>
      </c>
      <c r="E14" s="1" t="s">
        <v>26</v>
      </c>
      <c r="F14" s="2" t="s">
        <v>23</v>
      </c>
      <c r="G14" s="1">
        <v>0</v>
      </c>
      <c r="H14" s="1">
        <v>24388</v>
      </c>
    </row>
    <row r="15" spans="2:8" ht="12">
      <c r="B15">
        <v>2002</v>
      </c>
      <c r="C15" s="1">
        <v>158</v>
      </c>
      <c r="D15" s="1">
        <v>21</v>
      </c>
      <c r="E15" s="1" t="s">
        <v>22</v>
      </c>
      <c r="F15" s="2" t="s">
        <v>23</v>
      </c>
      <c r="G15" s="1">
        <v>0</v>
      </c>
      <c r="H15" s="1">
        <v>1372</v>
      </c>
    </row>
    <row r="16" spans="2:8" ht="12">
      <c r="B16">
        <v>2002</v>
      </c>
      <c r="C16" s="1">
        <v>158</v>
      </c>
      <c r="D16" s="1">
        <v>31</v>
      </c>
      <c r="E16" s="1" t="s">
        <v>24</v>
      </c>
      <c r="F16" s="2" t="s">
        <v>25</v>
      </c>
      <c r="G16" s="1">
        <v>5078</v>
      </c>
      <c r="H16" s="1">
        <v>6417</v>
      </c>
    </row>
    <row r="17" spans="2:8" ht="12">
      <c r="B17">
        <v>2003</v>
      </c>
      <c r="C17" s="3">
        <v>181</v>
      </c>
      <c r="D17" s="3">
        <v>23</v>
      </c>
      <c r="E17" s="3" t="s">
        <v>22</v>
      </c>
      <c r="F17" s="3" t="s">
        <v>23</v>
      </c>
      <c r="G17" s="3">
        <v>0</v>
      </c>
      <c r="H17" s="3">
        <v>102</v>
      </c>
    </row>
    <row r="18" spans="2:8" ht="12">
      <c r="B18">
        <v>2003</v>
      </c>
      <c r="C18" s="3">
        <v>182</v>
      </c>
      <c r="D18" s="3">
        <v>5</v>
      </c>
      <c r="E18" s="3" t="s">
        <v>24</v>
      </c>
      <c r="F18" s="3" t="s">
        <v>25</v>
      </c>
      <c r="G18" s="3">
        <v>8439</v>
      </c>
      <c r="H18" s="3">
        <v>14206</v>
      </c>
    </row>
    <row r="19" spans="2:7" ht="12">
      <c r="B19">
        <v>2004</v>
      </c>
      <c r="F19" s="2" t="s">
        <v>23</v>
      </c>
      <c r="G19" s="5">
        <v>29500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2006-08-17T13:08:17Z</cp:lastPrinted>
  <dcterms:created xsi:type="dcterms:W3CDTF">2006-08-10T11:12:00Z</dcterms:created>
  <dcterms:modified xsi:type="dcterms:W3CDTF">2007-03-07T07:19:59Z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