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" yWindow="326" windowWidth="15640" windowHeight="9404" firstSheet="4" activeTab="8"/>
  </bookViews>
  <sheets>
    <sheet name="sotszashita" sheetId="1" r:id="rId1"/>
    <sheet name="штаты и контингенты" sheetId="2" r:id="rId2"/>
    <sheet name="KDN, OVD" sheetId="3" r:id="rId3"/>
    <sheet name="СРЦ- движение за 2005" sheetId="4" r:id="rId4"/>
    <sheet name="СРЦ2" sheetId="5" r:id="rId5"/>
    <sheet name="ДД и интеранты" sheetId="6" r:id="rId6"/>
    <sheet name="ДР" sheetId="7" r:id="rId7"/>
    <sheet name="баланс-0" sheetId="8" r:id="rId8"/>
    <sheet name="source data" sheetId="9" r:id="rId9"/>
    <sheet name="баланс-матрица" sheetId="10" r:id="rId10"/>
    <sheet name="age&amp;sex hospital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7">'баланс-0'!$A$5:$D$159</definedName>
    <definedName name="_xlnm.Print_Area" localSheetId="9">'баланс-матрица'!$A$4:$AD$21</definedName>
  </definedNames>
  <calcPr fullCalcOnLoad="1"/>
</workbook>
</file>

<file path=xl/comments10.xml><?xml version="1.0" encoding="utf-8"?>
<comments xmlns="http://schemas.openxmlformats.org/spreadsheetml/2006/main">
  <authors>
    <author>Elena</author>
  </authors>
  <commentList>
    <comment ref="G11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балансирующая статья. 
</t>
        </r>
      </text>
    </comment>
    <comment ref="Q17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только кровные родственники, без усыновлений
</t>
        </r>
      </text>
    </comment>
    <comment ref="AC11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выбыло в связи с достижением 18 лет. Произвольно выбранная цифра
</t>
        </r>
      </text>
    </comment>
    <comment ref="B8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Маловероятно, чтобы детей отдавали под опеку непосредственно из кровной семьи, но ССР в своих отчетах указали только 95 случаев отдачи детей под опеку
</t>
        </r>
      </text>
    </comment>
    <comment ref="O17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расчетная величинаж получена как разность между численностью детей до 4х лет по фед БД и численностью детей в ДР
</t>
        </r>
      </text>
    </comment>
    <comment ref="AC15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повзрослели. От общей численности неблегополучных детей взята доля подростков в возрасте 17-18 лет
</t>
        </r>
      </text>
    </comment>
    <comment ref="C13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По данным СЦЗ отказов от опекти было 14
</t>
        </r>
      </text>
    </comment>
    <comment ref="X14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По данным ДО поступило от СРЦ 247</t>
        </r>
      </text>
    </comment>
  </commentList>
</comments>
</file>

<file path=xl/comments9.xml><?xml version="1.0" encoding="utf-8"?>
<comments xmlns="http://schemas.openxmlformats.org/spreadsheetml/2006/main">
  <authors>
    <author>Elena</author>
  </authors>
  <commentList>
    <comment ref="C94" authorId="0">
      <text>
        <r>
          <rPr>
            <b/>
            <sz val="8"/>
            <rFont val="Tahoma"/>
            <family val="0"/>
          </rPr>
          <t>Elena:</t>
        </r>
        <r>
          <rPr>
            <sz val="8"/>
            <rFont val="Tahoma"/>
            <family val="0"/>
          </rPr>
          <t xml:space="preserve">
в т.ч. 3 ребенка от опекунов
</t>
        </r>
      </text>
    </comment>
  </commentList>
</comments>
</file>

<file path=xl/sharedStrings.xml><?xml version="1.0" encoding="utf-8"?>
<sst xmlns="http://schemas.openxmlformats.org/spreadsheetml/2006/main" count="1129" uniqueCount="704">
  <si>
    <t>Статистические отчеты о работе КДН</t>
  </si>
  <si>
    <t>Количество несовершеннолетних, чьи дела были рассмотрены на заседаниях КДН</t>
  </si>
  <si>
    <t>Состоит на учете в КДН, всего</t>
  </si>
  <si>
    <t>освобожденных условно или с отсрочной приговора</t>
  </si>
  <si>
    <t>вернувшихся из специальных учебно-воспитательных учреждений</t>
  </si>
  <si>
    <t>не работающих, не учащихся</t>
  </si>
  <si>
    <t>Количество семей,не обеспечивающих надлежащие условия для воспитания детей</t>
  </si>
  <si>
    <t>в т.ч. учащихся</t>
  </si>
  <si>
    <t>работающих подростков</t>
  </si>
  <si>
    <t>бродажничество</t>
  </si>
  <si>
    <t>иное</t>
  </si>
  <si>
    <t>повторно</t>
  </si>
  <si>
    <t>в т.ч. освобожденных из мест лишения свободы</t>
  </si>
  <si>
    <t>употребляющих спиртные напитки</t>
  </si>
  <si>
    <t>употребляющих нарокотики</t>
  </si>
  <si>
    <t>беспризорных</t>
  </si>
  <si>
    <t>безнадзорных</t>
  </si>
  <si>
    <t>совершивших правонарушения</t>
  </si>
  <si>
    <t>Отчет ОВД Томской области</t>
  </si>
  <si>
    <t>6 мес. 2006</t>
  </si>
  <si>
    <t>Привлечено к уголовной ответственности несовершеннолетних</t>
  </si>
  <si>
    <t>Состоит на учете неблагополучных родителей</t>
  </si>
  <si>
    <t>Выявлено и поставлено на учет неблагополучных родителей</t>
  </si>
  <si>
    <t>Привлечено к административной ответственности родителей и лиц, их заменяющих, злостно не выполняюзщих обязанности по воспитанию и обучению детей</t>
  </si>
  <si>
    <t>Собрано материалов для лишения родительских прав</t>
  </si>
  <si>
    <t>за 9 мес. 2006, отчет по Томскому наркологическому диспансеру</t>
  </si>
  <si>
    <t>Снято с учета неблагополучных родителей (баланс)</t>
  </si>
  <si>
    <t>ср. число детей в семьях</t>
  </si>
  <si>
    <t>Количество детей в социально неблагополучных семьях (расчет)</t>
  </si>
  <si>
    <t>Состоит на учете КДН ОВД области несовершеннолетних</t>
  </si>
  <si>
    <t>мальчики</t>
  </si>
  <si>
    <t>от 0 до 3 лет</t>
  </si>
  <si>
    <t>от 3 до 7 лет</t>
  </si>
  <si>
    <t>от 7 до 10 лет</t>
  </si>
  <si>
    <t>от 10 до 14 лет</t>
  </si>
  <si>
    <t>от 14 до 18 лет</t>
  </si>
  <si>
    <t>девочки</t>
  </si>
  <si>
    <t>их половозрасной состав (расчет по данным соцзащиты о детях, находящихся в социально неблагополучном положении)</t>
  </si>
  <si>
    <t>Статистический отчет о деятельности органа социальной защиты населения по вопросам профилактики детской дезнадзорности</t>
  </si>
  <si>
    <t>2003 год</t>
  </si>
  <si>
    <t>2004 Г.</t>
  </si>
  <si>
    <t>2005 г.</t>
  </si>
  <si>
    <t>2. Количество детей, находящихся в социально опасном положении, на конец года</t>
  </si>
  <si>
    <t>и те, и другие</t>
  </si>
  <si>
    <t>дети, стоящие на учете в КДН (комитете по делам несотвершеннолетних)</t>
  </si>
  <si>
    <t>в т. числе по причинам постановки на учет:</t>
  </si>
  <si>
    <t>освобожден из мест лишения свободы</t>
  </si>
  <si>
    <t>освобожден условно или с отсрочной приговора</t>
  </si>
  <si>
    <t>вернулся из спец. учебно-волспитатю. учреждения</t>
  </si>
  <si>
    <t>употребляет спиртные напитки</t>
  </si>
  <si>
    <t>уполтребляет наркотики</t>
  </si>
  <si>
    <t>не учится, не работает</t>
  </si>
  <si>
    <t>бродяжничает</t>
  </si>
  <si>
    <t>совершил административное правонарушение</t>
  </si>
  <si>
    <t>совершил уголовное преступление до достижения возраста уголовной ответственнорсти</t>
  </si>
  <si>
    <t>3. Причины постановки на учет (за год)</t>
  </si>
  <si>
    <t>безнадзорность</t>
  </si>
  <si>
    <t>беспризорность</t>
  </si>
  <si>
    <t>дети злоупотр.алког.,наркот и др.</t>
  </si>
  <si>
    <t>дети не посещающие занятия в школе</t>
  </si>
  <si>
    <t>дети подвергающиеся насилию</t>
  </si>
  <si>
    <t>несовершеннолетние правонарушители</t>
  </si>
  <si>
    <t>проживание в семье, находящейся в социально опан\сном положении</t>
  </si>
  <si>
    <t>5. Оказание помощи по выводу ребенка и семьи из кризисной ситуации, за отчетный месяц</t>
  </si>
  <si>
    <t>а. устройство ребенка:</t>
  </si>
  <si>
    <t>помещено в приюты, центры реабилитации</t>
  </si>
  <si>
    <t xml:space="preserve">  на определенное время</t>
  </si>
  <si>
    <t xml:space="preserve">   до решения вопроса о дальнейшем жизнеустройстве</t>
  </si>
  <si>
    <t xml:space="preserve">   в группы дневного пребывания</t>
  </si>
  <si>
    <t>помещено в дома ребенка</t>
  </si>
  <si>
    <t>направлено в образовательные учреждения для детей сирот и детей, оставшихся без попечения родитетелей</t>
  </si>
  <si>
    <t>передано на усыновление</t>
  </si>
  <si>
    <t>передано под опеку, на попечение</t>
  </si>
  <si>
    <t>направлено в учебное заведение</t>
  </si>
  <si>
    <t>устроено на работу</t>
  </si>
  <si>
    <t>направлено в ЦВИНП (центр временной изоляции несовершеннолетних)</t>
  </si>
  <si>
    <t>направлено в специализированное учебное заведение</t>
  </si>
  <si>
    <t>в семью в связи с улучшением положения в ней</t>
  </si>
  <si>
    <t>в оздоровительный лагерь любого типа</t>
  </si>
  <si>
    <t>в медицинское учреждение стационарного типа</t>
  </si>
  <si>
    <t>в учреждение уголовно-исполнительной системы</t>
  </si>
  <si>
    <t>б.оказание помощи:</t>
  </si>
  <si>
    <t>Численность получателей помощи, чел. :</t>
  </si>
  <si>
    <t>направлено на отдых и лечение</t>
  </si>
  <si>
    <t>психологическая помощь</t>
  </si>
  <si>
    <t>материальная помощь</t>
  </si>
  <si>
    <t>натуральная помощь</t>
  </si>
  <si>
    <t>помощь в оформлении пенсий, пособий</t>
  </si>
  <si>
    <t>медицинская помощь</t>
  </si>
  <si>
    <t>медю помощь (алкоголь)</t>
  </si>
  <si>
    <t>мед. помощь (наркотич)</t>
  </si>
  <si>
    <t>мед помощь (токсич)</t>
  </si>
  <si>
    <t>иные виды помощи</t>
  </si>
  <si>
    <t>помощь семье</t>
  </si>
  <si>
    <t>материальная помощь,число семей</t>
  </si>
  <si>
    <t>комм.бытовые услуги</t>
  </si>
  <si>
    <t>льготное питание</t>
  </si>
  <si>
    <t>льготное медико-соц.обслуживан</t>
  </si>
  <si>
    <t>льготный проезд на транспорте</t>
  </si>
  <si>
    <t>организационные мероприятия</t>
  </si>
  <si>
    <t>льготные выплаты</t>
  </si>
  <si>
    <t>перечисление ден.средств</t>
  </si>
  <si>
    <t>торговое обслуживание</t>
  </si>
  <si>
    <t>соц.помощь в отделе милосердия</t>
  </si>
  <si>
    <t>соц.помощь на дому</t>
  </si>
  <si>
    <t>стационарная помощь</t>
  </si>
  <si>
    <t xml:space="preserve"> консультативно-юридическая пом.</t>
  </si>
  <si>
    <t>психологическая пом.</t>
  </si>
  <si>
    <t>трудовая реаб.</t>
  </si>
  <si>
    <t>прочие услуги</t>
  </si>
  <si>
    <t>Израсходовано средств на оказание различных видов помощипомощи, руб.:</t>
  </si>
  <si>
    <t>медю помощь (алкорголь)</t>
  </si>
  <si>
    <t>материальная помощь, руб.</t>
  </si>
  <si>
    <t>6. Причны снятия с учета за год:</t>
  </si>
  <si>
    <t>направление в детский дом</t>
  </si>
  <si>
    <t>совершеннолетие</t>
  </si>
  <si>
    <t>возвращение в семью</t>
  </si>
  <si>
    <t>помещение в дом ребенка</t>
  </si>
  <si>
    <t>направление в образовательное учреждение для детей сирот</t>
  </si>
  <si>
    <t>передача на усыновление</t>
  </si>
  <si>
    <t>передача под опеку (попечительство)</t>
  </si>
  <si>
    <t>направление в спец. учебное заведение</t>
  </si>
  <si>
    <t>устройство на работу</t>
  </si>
  <si>
    <t>устройство на учебу</t>
  </si>
  <si>
    <t>исполнилось 18 лет</t>
  </si>
  <si>
    <t>смерть несовершеннолетнего</t>
  </si>
  <si>
    <t>смена места жительства</t>
  </si>
  <si>
    <t>изменение семейного положения</t>
  </si>
  <si>
    <t>улучшение положения в семье</t>
  </si>
  <si>
    <t>направлен в учреждение уголовно-исполн.системы</t>
  </si>
  <si>
    <t>7. Снято с учета семей, находящихся в социально опасном положении за отчетный месяц</t>
  </si>
  <si>
    <t>всего</t>
  </si>
  <si>
    <t>из них в связи с улучшение положения в них</t>
  </si>
  <si>
    <t>М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</si>
  <si>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</si>
  <si>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</si>
  <si>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</si>
  <si>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</si>
  <si>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</si>
  <si>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</si>
  <si>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</si>
  <si>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</si>
  <si>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</si>
  <si>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</si>
  <si>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</si>
  <si>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</si>
  <si>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</si>
  <si>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</si>
  <si>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Ж</t>
  </si>
  <si>
    <t>Находилось детей в учреждениях соцзащиты на начало года, всего</t>
  </si>
  <si>
    <t>Пол / возраст</t>
  </si>
  <si>
    <t>Наличие на начало года</t>
  </si>
  <si>
    <t>Поступило</t>
  </si>
  <si>
    <t>Выбыло</t>
  </si>
  <si>
    <t>Наличие на конец года</t>
  </si>
  <si>
    <t>в том числе инвалидов</t>
  </si>
  <si>
    <t>в том числе</t>
  </si>
  <si>
    <t>лишено родительского попечения</t>
  </si>
  <si>
    <t>из домов ребенка и детских отделений больниц</t>
  </si>
  <si>
    <t>отказ от</t>
  </si>
  <si>
    <t>из лечебных учреждений и интернатов для детей-инвалидов</t>
  </si>
  <si>
    <t>в детские дома</t>
  </si>
  <si>
    <t>в школы-интернаты</t>
  </si>
  <si>
    <t>в специализированные интернаты</t>
  </si>
  <si>
    <t>исправительные учреждения</t>
  </si>
  <si>
    <t>трудоустроено</t>
  </si>
  <si>
    <t>ПТУ</t>
  </si>
  <si>
    <t>усыновлено</t>
  </si>
  <si>
    <t>взято под опеку</t>
  </si>
  <si>
    <t>умерло</t>
  </si>
  <si>
    <t>принято в патронатные семьи</t>
  </si>
  <si>
    <t>принято в приемные семьи</t>
  </si>
  <si>
    <t>возвращено в кровные семьи</t>
  </si>
  <si>
    <t>в интернаты для детей-инвалидов и другие специализированные медицинские учреждения</t>
  </si>
  <si>
    <t>смерть родителей</t>
  </si>
  <si>
    <t>семьи с повышенным риском социального сиротства</t>
  </si>
  <si>
    <t>усыновления</t>
  </si>
  <si>
    <t>опекунства</t>
  </si>
  <si>
    <t>патронатных детей</t>
  </si>
  <si>
    <t>приемных детей</t>
  </si>
  <si>
    <t>Справочно: из общего количества трудоустроенных и поступивших в ПТУ</t>
  </si>
  <si>
    <t>- предоставлено место в общежитии</t>
  </si>
  <si>
    <t>- предоставлена квартира или комната в квартире</t>
  </si>
  <si>
    <t>численность населения (тыс. чел)*</t>
  </si>
  <si>
    <t>Численность населения (тыс. чел) (Россстат)</t>
  </si>
  <si>
    <t>доля детей (0-17), расчет</t>
  </si>
  <si>
    <t>Количество несовершеннолетних на территории субъекта РФ (в возрасте от 0 до 17 лет) по данным КДН, всего</t>
  </si>
  <si>
    <t>Учет и устройство детей до 18 лет, оставшихся без попечения родителей (данные на конец года)</t>
  </si>
  <si>
    <t>возвращены родителям</t>
  </si>
  <si>
    <t>выбыли по иным причинам</t>
  </si>
  <si>
    <t>доля дд (%)</t>
  </si>
  <si>
    <t>на усыновление</t>
  </si>
  <si>
    <t>в них детей (расчет после 2003)</t>
  </si>
  <si>
    <t>Число детей, находящихся под опекой, всего по области</t>
  </si>
  <si>
    <t>Из них получают пособия</t>
  </si>
  <si>
    <t>Количество приемных семей</t>
  </si>
  <si>
    <t>Период</t>
  </si>
  <si>
    <t>Количество анкет в региональном банке данных</t>
  </si>
  <si>
    <t>"-иностранными гражданими</t>
  </si>
  <si>
    <t>Дети сироты и дети, оставшиеся без попечения родителей</t>
  </si>
  <si>
    <t>(на конец года)</t>
  </si>
  <si>
    <t>В том числе находится:</t>
  </si>
  <si>
    <t>На усыновлении</t>
  </si>
  <si>
    <t>В приемных семьях</t>
  </si>
  <si>
    <t>на усыновление российскими гражданами, в том числе отчимами</t>
  </si>
  <si>
    <t>усыновлено российскими посторонними гражданами</t>
  </si>
  <si>
    <t>передано под опеку</t>
  </si>
  <si>
    <t>12.07.2006 Письмо начальнику деп. социальной защиты населения Л.Е Эфтимович от  Деп. общего образования. Исх номер 1664/01-08</t>
  </si>
  <si>
    <t>12.07.2006 Письмо начальнику деп. социальной защиты населения Л.Е Эфтимович от  Деп. общего образования. Исх номер 1664/01-09</t>
  </si>
  <si>
    <t>12.07.2006 Письмо начальнику деп. социальной защиты населения Л.Е Эфтимович от  Деп. общего образования. Исх номер 1664/01-10</t>
  </si>
  <si>
    <t>возвразщены в кровную семью</t>
  </si>
  <si>
    <t>устроены в примемные семьи</t>
  </si>
  <si>
    <t>12.07.2006 Письмо начальнику деп. социальной защиты населения Л.Е Эфтимович от  Деп. общего образования. Исх номер 1664/01-11</t>
  </si>
  <si>
    <t>усыновлено детей сирот(всего)</t>
  </si>
  <si>
    <t>обучается детей-сирот в ПТУ</t>
  </si>
  <si>
    <t>Доклад о положении детей 2006</t>
  </si>
  <si>
    <t>отчеты КДН</t>
  </si>
  <si>
    <t>12.07.2006 Письмо начальнику деп. социальной защиты населения Л.Е Эфтимович от  Деп. общего образования. Исх номер 1664/01-08ж Долклад о положении детей 2006</t>
  </si>
  <si>
    <t>расчет</t>
  </si>
  <si>
    <t xml:space="preserve">Всего детей в  детских домах, школах-интернатах: </t>
  </si>
  <si>
    <t>Численность детей в домах ребенка</t>
  </si>
  <si>
    <t>в т.ч. в возрасте:</t>
  </si>
  <si>
    <t>0-12 месяцев</t>
  </si>
  <si>
    <t>1-3 лет</t>
  </si>
  <si>
    <t>3 года и старше</t>
  </si>
  <si>
    <t>Численность детей, поступивших в течение года всего</t>
  </si>
  <si>
    <t>в т.ч.:</t>
  </si>
  <si>
    <t>сироты и дети, оставшиеся без попечения родителей</t>
  </si>
  <si>
    <t>поступило от родителей</t>
  </si>
  <si>
    <t>Численность детей, выбывших в течение года всего</t>
  </si>
  <si>
    <t>взято родителями</t>
  </si>
  <si>
    <t>переведено в учреждения социальной защиты,  народного образования</t>
  </si>
  <si>
    <t>Численность детей, умерших в течение года всего</t>
  </si>
  <si>
    <t>в возрасте до 1 года</t>
  </si>
  <si>
    <t>стат. приложение к Докладу о положении детей 2005</t>
  </si>
  <si>
    <t>Учтено детей-сирот и детей, оставшихся без попечения родителей</t>
  </si>
  <si>
    <t>Находится под опекой</t>
  </si>
  <si>
    <t>Усыновлено</t>
  </si>
  <si>
    <t xml:space="preserve">Воспитываются в интернатных учреждениях </t>
  </si>
  <si>
    <t>в том числе:</t>
  </si>
  <si>
    <t>В детских домах</t>
  </si>
  <si>
    <t>В школах-интернатах для детей сирот</t>
  </si>
  <si>
    <t>В интернатах общего типа</t>
  </si>
  <si>
    <t xml:space="preserve">В школах-интернатах для детей с </t>
  </si>
  <si>
    <t>ограниченными возможностями здоровья</t>
  </si>
  <si>
    <t xml:space="preserve">Кроме того, находится в </t>
  </si>
  <si>
    <t>приемных семьях</t>
  </si>
  <si>
    <t>2000-2005 Доклад о положении детей 2006ж 2006 - штаты и контингенты (прогноз)</t>
  </si>
  <si>
    <t>стат. приложение к Докладу о положении детей 2005, таб. 22</t>
  </si>
  <si>
    <t>выбыло из-под опеки, расчет</t>
  </si>
  <si>
    <t>выбыло из приемных семей, расчет</t>
  </si>
  <si>
    <t>Количество детей в них на конец года</t>
  </si>
  <si>
    <t>количество детей в патронатных семьях</t>
  </si>
  <si>
    <t>Передано под опеку (попечительство), всего за год</t>
  </si>
  <si>
    <t>в т.ч. из впервые выявленных</t>
  </si>
  <si>
    <t>передано в патронатные семьи (из детских домов)</t>
  </si>
  <si>
    <t>передано в приемные семьи за год</t>
  </si>
  <si>
    <t xml:space="preserve"> в т.ч. детей сирот</t>
  </si>
  <si>
    <t>выбыло детей-сирот из дд и школ-интернатов, расчет</t>
  </si>
  <si>
    <t>выпускники дд. по штатам и контингентам</t>
  </si>
  <si>
    <t>выпускники интернатов из числа сирот</t>
  </si>
  <si>
    <t>из детских домов и интернатов:</t>
  </si>
  <si>
    <t>всего выбыло из дд в связи с устройством в семью</t>
  </si>
  <si>
    <t>выпускники дд и школ-интернатов</t>
  </si>
  <si>
    <t>взято для усыновления, (под опеку?)</t>
  </si>
  <si>
    <t>стат. приложение к Докладу о положении детей 2005, таб 24; 2005 г. получен расчетно</t>
  </si>
  <si>
    <t>Доклад -2006</t>
  </si>
  <si>
    <t>выбыло детей из патронатных семей, расчет</t>
  </si>
  <si>
    <t>В Докладе о положенпри детей-2006 приводятся данные за 2005 г.: в патронатных семьях находится 71 ребенок (стр. 51)ж пришлось изменить на 70 для обеспечения баланса</t>
  </si>
  <si>
    <t>расчет по штатам и контингентам</t>
  </si>
  <si>
    <t>штаты и контингенты</t>
  </si>
  <si>
    <t>Всего детей сирот и детей, оставшихся без попечения родителей, без ПТУ</t>
  </si>
  <si>
    <t>12.07.2006 Письмо начальнику деп. социальной защиты населения Л.Е Эфтимович от  Деп. общего образования. Исх номер 1664/01-08ж данные за 2006 г (9 мес)- отчет Деп. образов.</t>
  </si>
  <si>
    <t>численность детей-сирот, находящихся в приютах, реабилитапционных центрах</t>
  </si>
  <si>
    <t>отчет деп. образования за 9 мес. 2006 года</t>
  </si>
  <si>
    <t>в учреждениях НПО</t>
  </si>
  <si>
    <t>в медицинских учреждениях</t>
  </si>
  <si>
    <t>2005 г- доклад о положении детей 2006ж 2006 - отчет деп. обр. за 9 мес. 2006</t>
  </si>
  <si>
    <t>стат. приложение к Докладу о положении детей 2004, таб 24ж 2005 г. расчет</t>
  </si>
  <si>
    <t>отчет деп. образ. на отдельном листке</t>
  </si>
  <si>
    <t>устроены в ПТУ</t>
  </si>
  <si>
    <t>обучается детей-сирот в ПТУ (на 01.01. т.г.)</t>
  </si>
  <si>
    <t>Отчет деп. образования, Чурубова</t>
  </si>
  <si>
    <t>выпуск</t>
  </si>
  <si>
    <t>прием, всего</t>
  </si>
  <si>
    <t>в т.ч. зачислено вновь</t>
  </si>
  <si>
    <t>на базе 11 классов прием всего</t>
  </si>
  <si>
    <t>на базе 11 классов зачислено вновь</t>
  </si>
  <si>
    <t>на базе 9 кл с получением среднего образования, прием всего</t>
  </si>
  <si>
    <t>на базе 9 кл с получением среднего образования, зачислено вновь</t>
  </si>
  <si>
    <t>группы общего типа без получения среднего образования, прием всего</t>
  </si>
  <si>
    <t>группы общего типа без получения среднего образования, в т.ч. зачислено внось</t>
  </si>
  <si>
    <t>Поступление анкет</t>
  </si>
  <si>
    <t>выбытие</t>
  </si>
  <si>
    <t>Доклад о положении детей 2006ж 2006 г. - данные по региональной базе данных на конец октября 2006 г.</t>
  </si>
  <si>
    <t>на конец года</t>
  </si>
  <si>
    <t>направлены  в дома ребенка, воспитательные учреждения, лечебные учреждения, учреждения социальной защиты и другие учреждения на полное государственное обеспечение</t>
  </si>
  <si>
    <t>примем повторных</t>
  </si>
  <si>
    <t>прием вновь выявленнх</t>
  </si>
  <si>
    <t>прием выпускников дд и интернатов</t>
  </si>
  <si>
    <t>всего детей сирот, расчет (расхождение - из-за несовпадения числа детей в приемных и патронатных семьях)</t>
  </si>
  <si>
    <t>под опекой, на усыновлении, в приемных семья, домах-интернатах</t>
  </si>
  <si>
    <t>отчет о бепризорных и безнадзорных, находящихся в ЛПУ</t>
  </si>
  <si>
    <t>осталось</t>
  </si>
  <si>
    <t>2000-2005 12.07.2006 Письмо начальнику деп. социальной защиты населения Л.Е Эфтимович от  Деп. общего образования. Исх номер 1664/01-10; 2006 - отчет деп. образования за 9 мес.</t>
  </si>
  <si>
    <t>опека</t>
  </si>
  <si>
    <t>приемные</t>
  </si>
  <si>
    <t>патронатные</t>
  </si>
  <si>
    <t>усыновленные</t>
  </si>
  <si>
    <t>СРЦ</t>
  </si>
  <si>
    <t>ЦРБ, роддома, ЛПУ</t>
  </si>
  <si>
    <t>дома ребенка</t>
  </si>
  <si>
    <t>кровные семьи</t>
  </si>
  <si>
    <t>МВД</t>
  </si>
  <si>
    <t>во взрослую жизнь</t>
  </si>
  <si>
    <t>детские дома, школы интернаты и прч. учреждения образования</t>
  </si>
  <si>
    <t>поступило всего</t>
  </si>
  <si>
    <t>выбыло всего</t>
  </si>
  <si>
    <t>2003 г.</t>
  </si>
  <si>
    <t>0-1</t>
  </si>
  <si>
    <t>м</t>
  </si>
  <si>
    <t>ж</t>
  </si>
  <si>
    <t>Учащиеся ПТУ из числа сирот (возм, старше 18 лет)</t>
  </si>
  <si>
    <t>Год выпуска</t>
  </si>
  <si>
    <t>Выпуск ВСЕГО</t>
  </si>
  <si>
    <r>
      <t>в том числе</t>
    </r>
    <r>
      <rPr>
        <b/>
        <sz val="14"/>
        <color indexed="8"/>
        <rFont val="Times New Roman CYR"/>
        <family val="0"/>
      </rPr>
      <t>:</t>
    </r>
  </si>
  <si>
    <t>призваны в ряды РА</t>
  </si>
  <si>
    <t>продолжили учебу</t>
  </si>
  <si>
    <t>декр. отпуск</t>
  </si>
  <si>
    <t>осуждены</t>
  </si>
  <si>
    <t>выехали за пределы Томской.обл.</t>
  </si>
  <si>
    <t>Возвраще ы в д/д (согласно договору)</t>
  </si>
  <si>
    <t>на инвалидности</t>
  </si>
  <si>
    <t>нет возможности трудоустр-ть</t>
  </si>
  <si>
    <t>не желают трудоустраиваться</t>
  </si>
  <si>
    <t>поставлены на учет в ЦЗН</t>
  </si>
  <si>
    <t>Источник: доклад о положении детей 2004</t>
  </si>
  <si>
    <t>беспризорные, безнадзорные в ЦРБ, роддомах, ЛПУ</t>
  </si>
  <si>
    <t>кровные семьи (положение улучшилось)</t>
  </si>
  <si>
    <t>Кровные семьи *(КДН)</t>
  </si>
  <si>
    <t>0-3</t>
  </si>
  <si>
    <t>от 3 до 7</t>
  </si>
  <si>
    <t>от 7до 10</t>
  </si>
  <si>
    <t>треуг</t>
  </si>
  <si>
    <t>наклон</t>
  </si>
  <si>
    <t>квадрат</t>
  </si>
  <si>
    <t>несовершеннолетние в воспитательных колониях, всего</t>
  </si>
  <si>
    <t>выбыло</t>
  </si>
  <si>
    <t>поступило (расчет)</t>
  </si>
  <si>
    <t>взрослая жизнь</t>
  </si>
  <si>
    <t>численность безнадзорных и беспризорных, поступивших в ЛПУ , не включая дома ребенка</t>
  </si>
  <si>
    <t>детские дома, школы интернаты и проч. учреждения образования</t>
  </si>
  <si>
    <t>ПОСТУПИЛО ЗА ГОД ИЗ:</t>
  </si>
  <si>
    <t>ВЫБЫЛО ЗА ГОД, КУДА:</t>
  </si>
  <si>
    <t>МВД (УИН)</t>
  </si>
  <si>
    <t>данные с сайта администрации ТО http://tomsk.gov.ru/pls/guber/web.page?pid=3009</t>
  </si>
  <si>
    <t>Дома для престарелых и инвалидов</t>
  </si>
  <si>
    <t>коэфф=</t>
  </si>
  <si>
    <t>Общая численность детей в учреждениях образования несколько ниже, чем по отчетным данным (не все интернаты и ДД прислали таблицы)</t>
  </si>
  <si>
    <t>2005факт</t>
  </si>
  <si>
    <t>2006план</t>
  </si>
  <si>
    <t xml:space="preserve">Детские дома, финансируемые за счет областного бюджета </t>
  </si>
  <si>
    <t>Учреждений</t>
  </si>
  <si>
    <t>Детей в ДД, всего (среднегод.), чел. (без приемных)</t>
  </si>
  <si>
    <t>выпускников , чел</t>
  </si>
  <si>
    <t>Штатных единиц, всего</t>
  </si>
  <si>
    <t>Руководящие работники</t>
  </si>
  <si>
    <t>в т.ч. педагогич. работники</t>
  </si>
  <si>
    <t>из них воспитателей (без приемных)</t>
  </si>
  <si>
    <t>Расходы на компенсационные выплаты за книгоиздательскую продукцию, тыс. руб.</t>
  </si>
  <si>
    <t>в т.ч. на 1 педагога, руб. в год.</t>
  </si>
  <si>
    <t>Расходы на выдачу пособия и обмундирования выпускникам, тыс. руб.</t>
  </si>
  <si>
    <t>в ср. на 1 выпускника, руб.</t>
  </si>
  <si>
    <t>Расходы на оплату труда и начисления по детским домам, всего</t>
  </si>
  <si>
    <t>в т.ч. зарплата</t>
  </si>
  <si>
    <t>в среднем на 1 шт. единицу</t>
  </si>
  <si>
    <t>зарплата педагогических работников (исходя из ставок по штатному расписанию)</t>
  </si>
  <si>
    <t>ср. зарплата педагогич. работника</t>
  </si>
  <si>
    <t>в том числе сою педагогов, без воспитателей</t>
  </si>
  <si>
    <t>в т.ч. воспитателей</t>
  </si>
  <si>
    <t>ср. зарплата воспитателя, руб./мес.</t>
  </si>
  <si>
    <t>руководящих работников, административно-хозяйственного, учебно-вспомогательного и прочего персонала</t>
  </si>
  <si>
    <t>ср. зарплата руководящего работника, руб./мес.</t>
  </si>
  <si>
    <t>Дето-дни пребывания детей в детских домах, тыс. чел-дней</t>
  </si>
  <si>
    <t>штатных единиц на 1 ребенка, в ср.,без приемных, чел</t>
  </si>
  <si>
    <t>в т.ч. руководящих работников</t>
  </si>
  <si>
    <t xml:space="preserve"> педагогических работников (без воспитателей)</t>
  </si>
  <si>
    <t>воспитателей</t>
  </si>
  <si>
    <t>Приемные семьи</t>
  </si>
  <si>
    <t>Приемных семей, шт.</t>
  </si>
  <si>
    <t xml:space="preserve"> приемных родителей</t>
  </si>
  <si>
    <t>детей в приемных семьях, чел.</t>
  </si>
  <si>
    <t>ср. число детей в приемной семье</t>
  </si>
  <si>
    <t>Расходы на оплату труда и начисления приемным родителям</t>
  </si>
  <si>
    <t>в среднем на 1 приемного родителя, руб. в мес.</t>
  </si>
  <si>
    <t>в т.ч. зарплата приемных родителей (годовой фонд, тыс. руб.)</t>
  </si>
  <si>
    <t>в среднем на 1 приемного родителя руб. в мес.</t>
  </si>
  <si>
    <t>Дома интернаты для престарелых и инвалилов длЯ всех возрастов</t>
  </si>
  <si>
    <t>Тунгусовский интернат для умственно отсталых детей</t>
  </si>
  <si>
    <t>Учреждения, шт.</t>
  </si>
  <si>
    <t>Койки</t>
  </si>
  <si>
    <t>Штатные единицы, чел.</t>
  </si>
  <si>
    <t>Расходы на оплату труда и начисления, годовой фонд, тыс. руб.</t>
  </si>
  <si>
    <t>в том числе за счет бюджета</t>
  </si>
  <si>
    <t>из них заработная плата</t>
  </si>
  <si>
    <t>Койко-дни</t>
  </si>
  <si>
    <t>среднегодовая численность воспитанников</t>
  </si>
  <si>
    <t>загруженность коек</t>
  </si>
  <si>
    <t>средняя зарплата с начислениями</t>
  </si>
  <si>
    <t>штатных единиц на 1 ребенка, в ср., чел</t>
  </si>
  <si>
    <t>штатных единиц на 1 проживающего, в ср., чел</t>
  </si>
  <si>
    <t>Дома-интернаты для престарелых и инвалидов</t>
  </si>
  <si>
    <t>Штатные единицы</t>
  </si>
  <si>
    <t>Расходы на оплату труда и начисления</t>
  </si>
  <si>
    <t>среднегодовая численноть проживающих</t>
  </si>
  <si>
    <t>средняя зарплата с начислениями, руб.\мес.</t>
  </si>
  <si>
    <t>штатных единиц на 1 проживающего</t>
  </si>
  <si>
    <t>Больницы и медсанчасти</t>
  </si>
  <si>
    <t>Полностью финансируемые за счет бюджета Томской области</t>
  </si>
  <si>
    <t>Штатные единицы - всего</t>
  </si>
  <si>
    <t>руководящие работники, административно-хозяйственный и прочий персонал</t>
  </si>
  <si>
    <t>врачебные должности (ставки), включая главных и зубных врачей</t>
  </si>
  <si>
    <t xml:space="preserve">      из них по поликлиническим отделениям больниц</t>
  </si>
  <si>
    <t>средний медицинский персонал</t>
  </si>
  <si>
    <t>младший медицинский персонал</t>
  </si>
  <si>
    <t>ср. зарплата на 1 шт. единицу</t>
  </si>
  <si>
    <t>из них заработная плата руководящих работников, административно-хозяйственного и прочего персонала</t>
  </si>
  <si>
    <t>ср. зарплата руководящих работников, руб в мес.</t>
  </si>
  <si>
    <t>врачей, включая главных и зубных</t>
  </si>
  <si>
    <t>ср. зарплата врачей, руб в мес.</t>
  </si>
  <si>
    <t>в том числе по поликлиническим отделениям больниц</t>
  </si>
  <si>
    <t>средняя зарплата врачей в поликлинических отделениях</t>
  </si>
  <si>
    <t>среднего медицинского персонала</t>
  </si>
  <si>
    <t>ср. зарплата ср. медицинского персонала</t>
  </si>
  <si>
    <t>младшего медицинского персонала</t>
  </si>
  <si>
    <t>ср. зарплата младшего медицинского персонала</t>
  </si>
  <si>
    <t>Койко-дни, тыс.</t>
  </si>
  <si>
    <t>Процент использования коек</t>
  </si>
  <si>
    <t>Число пролеченных больных, тыс. чел</t>
  </si>
  <si>
    <t>ср. срок лечения больных, дней</t>
  </si>
  <si>
    <t>штатных единиц на койку</t>
  </si>
  <si>
    <t>рук. работников на койку</t>
  </si>
  <si>
    <t>врачей, на койку</t>
  </si>
  <si>
    <t>среднего медперсонала на койку</t>
  </si>
  <si>
    <t>младшего медперсоанал на койку</t>
  </si>
  <si>
    <t>Больницы, работающие в  системе ОМС и частично финансируемые за счет бюджетов</t>
  </si>
  <si>
    <t>Учреждения</t>
  </si>
  <si>
    <t xml:space="preserve">   по подразделениям, состоящим на бюджете</t>
  </si>
  <si>
    <t xml:space="preserve">   по подразделениям, функционирующим в системе ОМС</t>
  </si>
  <si>
    <t xml:space="preserve">     в т.ч.: руководящие работники, административно-хозяйственный и прочий персонал</t>
  </si>
  <si>
    <t xml:space="preserve">     врачебные должности (ставки), включая главных и зубных врачей</t>
  </si>
  <si>
    <t xml:space="preserve">    средний медицинский персонал</t>
  </si>
  <si>
    <t xml:space="preserve">     младший медицинский персонал</t>
  </si>
  <si>
    <t>за счет средств ФОМС</t>
  </si>
  <si>
    <t>руководящих работников, административно-хозяйственного и прочего персонала</t>
  </si>
  <si>
    <t>ср. зарплата руководящих работников (ОМС)</t>
  </si>
  <si>
    <t>ср. зарплата врачей (ОМС)</t>
  </si>
  <si>
    <t>ср. зарплата младшего мед. персонала</t>
  </si>
  <si>
    <t>за счет прочих источников</t>
  </si>
  <si>
    <t>за счет средств бюджета</t>
  </si>
  <si>
    <t>ср. зарплата руководящих работников (бюджет)</t>
  </si>
  <si>
    <t>ср. зарплата врачей</t>
  </si>
  <si>
    <t xml:space="preserve">      эффективность использования бюджетных коек</t>
  </si>
  <si>
    <t xml:space="preserve">      эффективность использования ФОМСовских коек</t>
  </si>
  <si>
    <t>Койко-дни, проведенные матерями с больными детьми</t>
  </si>
  <si>
    <t>Число пролеченных больных, тыс.чел.</t>
  </si>
  <si>
    <t>ср. срок лечения</t>
  </si>
  <si>
    <t>штатных единиц на койку, всего</t>
  </si>
  <si>
    <t>в том числе по бюджетным койкам</t>
  </si>
  <si>
    <t xml:space="preserve">         по ФОМСовский койкам</t>
  </si>
  <si>
    <t>По бюджетным койкам:</t>
  </si>
  <si>
    <t>По ОМСовским койкам:</t>
  </si>
  <si>
    <t>Дома ребенка</t>
  </si>
  <si>
    <t>в том числе: врачебные должности (ставки), включая главных</t>
  </si>
  <si>
    <t>ср. зарплата руководящих работников</t>
  </si>
  <si>
    <t>врачей, включая главных</t>
  </si>
  <si>
    <t>средняя зарплата врачей</t>
  </si>
  <si>
    <t>ср. зарплтата мл. медперсонала</t>
  </si>
  <si>
    <t>эффективность использования коек</t>
  </si>
  <si>
    <t>Родильные дома (все- в г. Томске, все- в системе ОМС)</t>
  </si>
  <si>
    <t>из них: по подразделениям, функционирующим в системе ОМС</t>
  </si>
  <si>
    <t>в том числе врачебные должности (ставки), включая главных</t>
  </si>
  <si>
    <t>по подразделениям, состоящим на бюджете</t>
  </si>
  <si>
    <t xml:space="preserve">   в том числе: за счет средств ФОМС</t>
  </si>
  <si>
    <t xml:space="preserve">   за счет средств бюджета</t>
  </si>
  <si>
    <t xml:space="preserve">     врачей, включая главных и зубных</t>
  </si>
  <si>
    <t xml:space="preserve">     среднего медицинского персонала</t>
  </si>
  <si>
    <t xml:space="preserve">     младшего медицинского персонала</t>
  </si>
  <si>
    <t>Койко-дни (все - ОМС)</t>
  </si>
  <si>
    <t>штатных единиц на 1 койку</t>
  </si>
  <si>
    <t>Специальные(коррекционные) учреждения общего образования (в г. Томске и Стрежевом)</t>
  </si>
  <si>
    <t>Классы</t>
  </si>
  <si>
    <t>Учащиеся</t>
  </si>
  <si>
    <t>Штатные единицы всего</t>
  </si>
  <si>
    <t>в том числе: педагогические работники</t>
  </si>
  <si>
    <t>Педагогические ставки</t>
  </si>
  <si>
    <t>из них воспитатели</t>
  </si>
  <si>
    <t>руководящие работники, административно-хозяйственный, учебно-вспомогательный и прочий персонал</t>
  </si>
  <si>
    <t>Расходы на компенсационные выплаты за книгоиздательскую продукцию</t>
  </si>
  <si>
    <t>на 1 педагогич. ставку</t>
  </si>
  <si>
    <t>педагогического персонала (исходя из педставок)</t>
  </si>
  <si>
    <t>ср. зарплата пед. персонала</t>
  </si>
  <si>
    <t>в том числе воспитателей</t>
  </si>
  <si>
    <t>ср. зарплата воспитателей</t>
  </si>
  <si>
    <t>ср. зарплата рук. работников</t>
  </si>
  <si>
    <t>Дето-дни пребывания учащихся в спецшколах</t>
  </si>
  <si>
    <t>эффективность использования мест</t>
  </si>
  <si>
    <t>На 1 учащегося:</t>
  </si>
  <si>
    <t>штатных единиц</t>
  </si>
  <si>
    <t>педагогических работников</t>
  </si>
  <si>
    <t>Средние специальные учебные заведения (техникумы) дневное обучение (все- областной бюджет)</t>
  </si>
  <si>
    <t>Группы</t>
  </si>
  <si>
    <t>в том числе по договорам</t>
  </si>
  <si>
    <t>Прием</t>
  </si>
  <si>
    <t>Прибыло из других учебных заведений, переведено с других видов обучения внутри учебного заведения и восстановлено</t>
  </si>
  <si>
    <t>Переведено в другие учебные заведения и на другие виды обучения внутри учебного заведения</t>
  </si>
  <si>
    <t>Выбыло до окончания срока обучения</t>
  </si>
  <si>
    <t>Выпуск</t>
  </si>
  <si>
    <t>Учащиеся , находящиеся на полном государственном обеспечении</t>
  </si>
  <si>
    <t>Стипендиаты за счет средств бюджета</t>
  </si>
  <si>
    <t>Педагогические часы</t>
  </si>
  <si>
    <t>Комплексные центры социального обслуживания населения(?)</t>
  </si>
  <si>
    <t>ср. зарплата</t>
  </si>
  <si>
    <t>эффективность использования мест (заполняемость?)</t>
  </si>
  <si>
    <t>Социально-реабилитационные центры для несовершеннолетних (?), областной бюджет</t>
  </si>
  <si>
    <t>Школы интернаты (все)</t>
  </si>
  <si>
    <t>Классы - всего</t>
  </si>
  <si>
    <t>в том числе: в 1- 4 классы (комплекты)</t>
  </si>
  <si>
    <t>5 - 9 классы</t>
  </si>
  <si>
    <t>10 - 12 классы</t>
  </si>
  <si>
    <t>Учащиеся - всего</t>
  </si>
  <si>
    <t>Воспитанники школ-интернатов, получающие питание и обмундирование (в том числе и не проживающие в школах-интернатах)</t>
  </si>
  <si>
    <t>Воспитанники , полностью или частично освобожденные от платы за содержание в школах-интернатах</t>
  </si>
  <si>
    <t>Выпускники школ-интернатов, не имеющие родителей и оставшиеся без попечения родителей</t>
  </si>
  <si>
    <t>Расходы на выдачу пособия и обмундирования выпусникам школ-интернатов, не имеющим родителей и оставшимся без попечения родителей</t>
  </si>
  <si>
    <t>в среднем на одного выпускника</t>
  </si>
  <si>
    <t>в том числе: по 1- 4 классам (комплектам)</t>
  </si>
  <si>
    <t>педагогических работников (исходя из ставок по штатному расписанию)</t>
  </si>
  <si>
    <t>из них : воспитателей</t>
  </si>
  <si>
    <t>Дето-дни пребывания воспитанников в школах-интернатах</t>
  </si>
  <si>
    <t>за 2003-2005 гг</t>
  </si>
  <si>
    <t>прибыло</t>
  </si>
  <si>
    <t>убыло</t>
  </si>
  <si>
    <t>передано родителям</t>
  </si>
  <si>
    <t>в СРЦ</t>
  </si>
  <si>
    <t>в учреждения образования</t>
  </si>
  <si>
    <t>в МВД</t>
  </si>
  <si>
    <t>самовольно покинули ЛПУ</t>
  </si>
  <si>
    <t xml:space="preserve">умерло </t>
  </si>
  <si>
    <t>проч.</t>
  </si>
  <si>
    <t>2003-2005</t>
  </si>
  <si>
    <t>средняя длительность пребывания детей в СРЦ, мес.</t>
  </si>
  <si>
    <t>баланс</t>
  </si>
  <si>
    <t>на начало года</t>
  </si>
  <si>
    <t>Прибыло за год, всего</t>
  </si>
  <si>
    <t>стат. приложение к Докладу о положении детей 2005ж данные за 2005 г. - Письмо из Департамента ОО, адресованное Эфтимович.</t>
  </si>
  <si>
    <t>стат. приложение к Докладу о положении детей 2005; данные за 2005 г. - Письмо из Департамента ОО, адресованное Эфтимович.</t>
  </si>
  <si>
    <t>Число детей, отобранных у родителей, лишенных родительских прав (за год)</t>
  </si>
  <si>
    <t>Контингенты дома ребенка</t>
  </si>
  <si>
    <t>Посутпило детей за год</t>
  </si>
  <si>
    <t>выбыло (кр. умерло)</t>
  </si>
  <si>
    <t>в т.ч до года</t>
  </si>
  <si>
    <t>состоит на учете на конец года</t>
  </si>
  <si>
    <t>в Др</t>
  </si>
  <si>
    <t>лишено род. попечения по данным СРЦ</t>
  </si>
  <si>
    <t>поступило из ЛПУ</t>
  </si>
  <si>
    <t>из ЛПУ</t>
  </si>
  <si>
    <t>из роддомов</t>
  </si>
  <si>
    <t>В детских отделениях больниц</t>
  </si>
  <si>
    <t>2002-2004 - расчет (баланс) по даныым таб. 22,Стат. приложение к Докладу о положении детей 2005; 2005-  отчет департамента здравоохранения;2006 - отчет деп. здравоохранения на 01.12.2005 Количество отказных детейц раннего возраста в детских отделениях ЦРБ и детских больницах "</t>
  </si>
  <si>
    <t>Стат приложение к Доркладу 2006</t>
  </si>
  <si>
    <t>2002-2005 стат. приложение к Докладу о положении детей 2006, -2006 - штаты и контингенты</t>
  </si>
  <si>
    <t>стат. приложение к Докладу о положении детей 2006; 2006 Г.-  СТАТ. ОТЧЕТ ПО СПЕЦИАЛЬНЫМ (КОРРЕКЦИОННЫМ) УЧРЕЖДЕНИЯМ</t>
  </si>
  <si>
    <t>численность несовершеннолетних в возрасте до 18 лет**</t>
  </si>
  <si>
    <t>впервые выявлено детей, нуждающихся в государственной защите</t>
  </si>
  <si>
    <t>число детей, отобранных у родителей, лишенных родительских прав</t>
  </si>
  <si>
    <t>2006 оценка на основании данных за 9 мес.</t>
  </si>
  <si>
    <t>в т. ч. из впервые выявленных (не из интернатных учреждений)</t>
  </si>
  <si>
    <t>впервые  выявлено детей, лишенных родительского попечения</t>
  </si>
  <si>
    <t>не устроены (балансирующая статья)</t>
  </si>
  <si>
    <t>Стат . приложение к  Доклладу "О положении детей в Томской области" за 2006</t>
  </si>
  <si>
    <t>Величина прожиточного минимума , руб..мес на человека</t>
  </si>
  <si>
    <t>Доклад о положении детей, 2006</t>
  </si>
  <si>
    <t>прием детей-сирот в ПТУ</t>
  </si>
  <si>
    <t>прием повторных</t>
  </si>
  <si>
    <t>выпуск детей-сирот из ПТУ</t>
  </si>
  <si>
    <t>Численность детей в домах ребенка на конец года</t>
  </si>
  <si>
    <t>Выбыло из ДР в течение года</t>
  </si>
  <si>
    <t>в т.ч. усыновлено</t>
  </si>
  <si>
    <t>возвращено  родителям</t>
  </si>
  <si>
    <t>Передано детей в приемные семьи (за год)</t>
  </si>
  <si>
    <t>Поступило детей в ДР за год, всего (расчет)</t>
  </si>
  <si>
    <t>По офиц. данным</t>
  </si>
  <si>
    <t>переведено в интернатные учреждения (расчет)</t>
  </si>
  <si>
    <t>Передано под опеку из детских домов и интернатов</t>
  </si>
  <si>
    <t>Передано под опеку в теч. года, всего</t>
  </si>
  <si>
    <t>Количество детей под опекой</t>
  </si>
  <si>
    <t>в т.ч. иностранными гражданами</t>
  </si>
  <si>
    <t>российскими гражданами, включая отчимов</t>
  </si>
  <si>
    <t>Усыновлено детей за год, всего</t>
  </si>
  <si>
    <t>в т.ч. под опеку</t>
  </si>
  <si>
    <t>в патронатные семьи</t>
  </si>
  <si>
    <t>в приемные семьи</t>
  </si>
  <si>
    <t xml:space="preserve">выпуск </t>
  </si>
  <si>
    <t>Число детей сирот, покинувших детские дома и школы-интернаты за год</t>
  </si>
  <si>
    <t>Находится детей в патронатных семьях</t>
  </si>
  <si>
    <t>в т.ч. из детских домов и интернатов</t>
  </si>
  <si>
    <t>в том числе в школах-интернатах</t>
  </si>
  <si>
    <t>в детских домах</t>
  </si>
  <si>
    <t>Поступило детей в ЦСР, социальные приюты, за год</t>
  </si>
  <si>
    <t>выбыло за год</t>
  </si>
  <si>
    <t>в ПТУ</t>
  </si>
  <si>
    <t>под опеку</t>
  </si>
  <si>
    <t>Количестьво детей в ЦСР на конец года</t>
  </si>
  <si>
    <t>устроено в семьи и снято с учета в ДД</t>
  </si>
  <si>
    <t>устроено в семьи, но не снято с учета в ДД</t>
  </si>
  <si>
    <t xml:space="preserve">Численность детей-сирот в ДД и школах-интернатах </t>
  </si>
  <si>
    <t>Направлено в интернаты всех видов органами опеки</t>
  </si>
  <si>
    <t>Выбыло детей из приемных семей (расчет)</t>
  </si>
  <si>
    <t>Передано под опеку из числа впервые выявленных (расчет)</t>
  </si>
  <si>
    <t>Выбыло детей из-под опеки (расчет)</t>
  </si>
  <si>
    <t>Признано безработными</t>
  </si>
  <si>
    <t>Обратилось в службу занятости подростков в возрасте 16-18 лет</t>
  </si>
  <si>
    <t>Направлено на учебу в ПТУ</t>
  </si>
  <si>
    <t>Из числа обратившихся в службу занятости детей сирот</t>
  </si>
  <si>
    <t>Трудоустроено детей-сирот</t>
  </si>
  <si>
    <t>н.д.</t>
  </si>
  <si>
    <t>в т.ч. выпускников ДД и интернатов (оценка)</t>
  </si>
  <si>
    <t>В ЦСР</t>
  </si>
  <si>
    <t>В детских домах, интернатах</t>
  </si>
  <si>
    <t>В патронатных семьях</t>
  </si>
  <si>
    <t>В ПТУ</t>
  </si>
  <si>
    <t>Всего сирот на конец года</t>
  </si>
  <si>
    <t>передано в детские дома, школы-интернаты</t>
  </si>
  <si>
    <t>Передано детей в патронатные семьях из детских домов и интернатов</t>
  </si>
  <si>
    <t>добавилось интернатных воспитанников ЦСР</t>
  </si>
  <si>
    <t>убавилось постоянных воспитанников ЦСР</t>
  </si>
  <si>
    <t>в армию, трудоустроено, в декретный отпуск и т.д.</t>
  </si>
  <si>
    <t>передано в ДР</t>
  </si>
  <si>
    <t>передано в детские дома и интернаты</t>
  </si>
  <si>
    <t>Находилось в ЛПУ на конец года</t>
  </si>
  <si>
    <t>Районные больницы: беспризорные и безнадзорные</t>
  </si>
  <si>
    <t>возвращено родителям (балансир. статья)</t>
  </si>
  <si>
    <t>Посутупило безнадзорных и беспризорных несовершеннолетних</t>
  </si>
  <si>
    <t>Направлено детей-сирот в ДД и школы-интернаты органами опеки, расчет</t>
  </si>
  <si>
    <t>в т.ч. из ЛПУ</t>
  </si>
  <si>
    <t>из ЦСР</t>
  </si>
  <si>
    <t>В домах ребенка</t>
  </si>
  <si>
    <t>В ЛПУ</t>
  </si>
  <si>
    <t>проступило отказников от родителей в ДР</t>
  </si>
  <si>
    <t>Передано в приемные семьи из числа впервые выявленных сирот (расчет)</t>
  </si>
  <si>
    <t>усыновлено отказников из ЛПУ (балансирующая статья)</t>
  </si>
  <si>
    <t>Убыло в течение года</t>
  </si>
  <si>
    <t>выбыло из-под опеки в связи с достижением совершеннолетия (оценка)</t>
  </si>
  <si>
    <t>принято в ПТУ сирот, вновь выявленных органами соцзащиты</t>
  </si>
  <si>
    <t>Направлено вновь выявленных сирот в ДД и интернаты, расчет</t>
  </si>
  <si>
    <t>В том числе из социальных приютов</t>
  </si>
  <si>
    <t>Направлено в ДР из ЛПУ</t>
  </si>
  <si>
    <t>выбыло в связи с поступлением в ПТУ (оценка)</t>
  </si>
  <si>
    <t>передано в приемные семьи из числа впервые выявленных сирот (расчет)</t>
  </si>
  <si>
    <t>выбыло детей из патронатных семей- возврат в дд, расчет</t>
  </si>
  <si>
    <t>Количество детей в приемных семьях</t>
  </si>
  <si>
    <t>Поступило из  ЛПУ</t>
  </si>
  <si>
    <t>Поступило из ДР (внутренний оборот)</t>
  </si>
  <si>
    <t xml:space="preserve">Возврат из патронатных семей (внутренний оборот) </t>
  </si>
  <si>
    <t>в том числе в ПТУ (оценка 90% от выпуска)</t>
  </si>
  <si>
    <t>российскими посторонними гражданами (экспертая оценка)</t>
  </si>
  <si>
    <t>воспитывается в семьях  усыновителей</t>
  </si>
  <si>
    <t>Достигло совершеннолетия из числа усыновленных (баланс)</t>
  </si>
  <si>
    <t>Добавилось в течение года</t>
  </si>
  <si>
    <t>В семьях опекунов</t>
  </si>
  <si>
    <t>В семьях усыновителей</t>
  </si>
  <si>
    <t>Добавилось интернатных воспитанников ЦСР</t>
  </si>
  <si>
    <t>Убавилось постоянных воспитанников ЦСР</t>
  </si>
  <si>
    <t>Возвращено в кровные семьи из детских домов и интернатов</t>
  </si>
  <si>
    <t>Умерло детей в домах ребенка</t>
  </si>
  <si>
    <t>Возвращено  родителям из дома ребенка</t>
  </si>
  <si>
    <t>Выбыло из-под опеки в связи с достижением совершеннолетия (оценка)</t>
  </si>
  <si>
    <t>В интернатах</t>
  </si>
  <si>
    <t>В семьях</t>
  </si>
  <si>
    <t>Не устроено</t>
  </si>
  <si>
    <t>Всего детей-сирот, покинувших ПТУ (баланс)</t>
  </si>
  <si>
    <t>в том числе досрочно</t>
  </si>
  <si>
    <t>добавилось отказников в ЛПУ</t>
  </si>
  <si>
    <t>сирот из опекунскимх семей</t>
  </si>
  <si>
    <t xml:space="preserve">принято в ПТУ сирот, вновь выявленных органами соцзащиты </t>
  </si>
  <si>
    <t>сироты, поступившие на повторное обучение</t>
  </si>
  <si>
    <t>ЛПУ</t>
  </si>
  <si>
    <t>поступило в возрасте до 4х лет</t>
  </si>
  <si>
    <t>нетто основа)</t>
  </si>
  <si>
    <t>по валу</t>
  </si>
  <si>
    <t>Поступило безнадзорных и беспризорных несовершеннолетних</t>
  </si>
  <si>
    <t>усыновлено отказников из ЛПУ (балансирующая статья по усыновлениям)</t>
  </si>
  <si>
    <t>усыновлено отказников из ЛПУ (балансирующая статья по усыновлениям))</t>
  </si>
  <si>
    <t>Воспитательнаые колонии</t>
  </si>
  <si>
    <t>Вк1</t>
  </si>
  <si>
    <t>Вк2</t>
  </si>
  <si>
    <t>-</t>
  </si>
  <si>
    <t>Всего детей-сирот, покинувших ПТУ</t>
  </si>
  <si>
    <t>ПТУ1</t>
  </si>
  <si>
    <t>ПТУ2</t>
  </si>
  <si>
    <t>прием</t>
  </si>
  <si>
    <t>В том числе без ПТУ</t>
  </si>
  <si>
    <t>По оценкам Департамента общего образования - 85%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</si>
</sst>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419]mmmm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%"/>
  </numFmts>
  <fonts count="45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Arial CYR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0"/>
      <color indexed="8"/>
      <name val="Times New Roman CYR"/>
      <family val="0"/>
    </font>
    <font>
      <sz val="12"/>
      <color indexed="8"/>
      <name val="Times New Roman CYR"/>
      <family val="0"/>
    </font>
    <font>
      <sz val="11.25"/>
      <name val="Arial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8"/>
      <color indexed="10"/>
      <name val="Arial Cyr"/>
      <family val="0"/>
    </font>
    <font>
      <sz val="5.25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4" fillId="0" borderId="0" xfId="21">
      <alignment/>
      <protection/>
    </xf>
    <xf numFmtId="0" fontId="4" fillId="0" borderId="1" xfId="21" applyBorder="1" applyAlignment="1">
      <alignment horizontal="center" vertical="center" textRotation="90" wrapText="1"/>
      <protection/>
    </xf>
    <xf numFmtId="0" fontId="4" fillId="0" borderId="2" xfId="21" applyBorder="1" applyAlignment="1">
      <alignment vertical="center" textRotation="90" wrapText="1"/>
      <protection/>
    </xf>
    <xf numFmtId="0" fontId="4" fillId="0" borderId="2" xfId="21" applyBorder="1" applyAlignment="1">
      <alignment horizontal="center" vertical="center" textRotation="90" wrapText="1"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center"/>
      <protection/>
    </xf>
    <xf numFmtId="49" fontId="4" fillId="0" borderId="1" xfId="21" applyNumberFormat="1" applyBorder="1" applyAlignment="1">
      <alignment wrapText="1"/>
      <protection/>
    </xf>
    <xf numFmtId="0" fontId="4" fillId="0" borderId="0" xfId="21" quotePrefix="1">
      <alignment/>
      <protection/>
    </xf>
    <xf numFmtId="0" fontId="4" fillId="0" borderId="0" xfId="21" applyBorder="1">
      <alignment/>
      <protection/>
    </xf>
    <xf numFmtId="0" fontId="10" fillId="0" borderId="3" xfId="0" applyFont="1" applyBorder="1" applyAlignment="1">
      <alignment wrapText="1"/>
    </xf>
    <xf numFmtId="4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left" vertical="top" wrapText="1" indent="1"/>
    </xf>
    <xf numFmtId="49" fontId="0" fillId="0" borderId="0" xfId="0" applyNumberFormat="1" applyBorder="1" applyAlignment="1">
      <alignment wrapText="1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3" xfId="0" applyFont="1" applyBorder="1" applyAlignment="1">
      <alignment/>
    </xf>
    <xf numFmtId="0" fontId="9" fillId="0" borderId="5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9" fillId="0" borderId="6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9" fillId="0" borderId="7" xfId="0" applyFont="1" applyFill="1" applyBorder="1" applyAlignment="1">
      <alignment horizontal="right" vertical="top"/>
    </xf>
    <xf numFmtId="0" fontId="17" fillId="0" borderId="3" xfId="0" applyFont="1" applyBorder="1" applyAlignment="1">
      <alignment vertical="top"/>
    </xf>
    <xf numFmtId="0" fontId="19" fillId="0" borderId="5" xfId="0" applyFont="1" applyBorder="1" applyAlignment="1">
      <alignment horizontal="left" vertical="top"/>
    </xf>
    <xf numFmtId="0" fontId="19" fillId="0" borderId="6" xfId="0" applyFont="1" applyBorder="1" applyAlignment="1">
      <alignment horizontal="right" vertical="top"/>
    </xf>
    <xf numFmtId="0" fontId="20" fillId="0" borderId="0" xfId="0" applyFont="1" applyAlignment="1">
      <alignment/>
    </xf>
    <xf numFmtId="0" fontId="21" fillId="0" borderId="3" xfId="0" applyFont="1" applyBorder="1" applyAlignment="1">
      <alignment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horizontal="right" vertical="top"/>
    </xf>
    <xf numFmtId="0" fontId="21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Alignment="1">
      <alignment/>
    </xf>
    <xf numFmtId="0" fontId="11" fillId="0" borderId="8" xfId="0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9" fillId="0" borderId="7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textRotation="90"/>
    </xf>
    <xf numFmtId="0" fontId="0" fillId="0" borderId="12" xfId="0" applyBorder="1" applyAlignment="1">
      <alignment textRotation="90"/>
    </xf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 applyAlignment="1">
      <alignment textRotation="90"/>
    </xf>
    <xf numFmtId="3" fontId="0" fillId="0" borderId="1" xfId="0" applyNumberFormat="1" applyBorder="1" applyAlignment="1">
      <alignment textRotation="90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8" fillId="0" borderId="4" xfId="0" applyFont="1" applyBorder="1" applyAlignment="1">
      <alignment horizontal="center" textRotation="90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textRotation="90"/>
    </xf>
    <xf numFmtId="0" fontId="0" fillId="3" borderId="0" xfId="0" applyFill="1" applyAlignment="1">
      <alignment/>
    </xf>
    <xf numFmtId="0" fontId="0" fillId="3" borderId="12" xfId="0" applyFill="1" applyBorder="1" applyAlignment="1">
      <alignment textRotation="90"/>
    </xf>
    <xf numFmtId="0" fontId="0" fillId="3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17" xfId="0" applyFill="1" applyBorder="1" applyAlignment="1">
      <alignment/>
    </xf>
    <xf numFmtId="0" fontId="0" fillId="5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textRotation="90"/>
    </xf>
    <xf numFmtId="3" fontId="0" fillId="0" borderId="16" xfId="0" applyNumberFormat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3" borderId="1" xfId="0" applyFill="1" applyBorder="1" applyAlignment="1">
      <alignment/>
    </xf>
    <xf numFmtId="1" fontId="3" fillId="0" borderId="1" xfId="0" applyNumberFormat="1" applyFont="1" applyBorder="1" applyAlignment="1">
      <alignment/>
    </xf>
    <xf numFmtId="0" fontId="20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22" applyAlignment="1">
      <alignment/>
      <protection/>
    </xf>
    <xf numFmtId="0" fontId="0" fillId="0" borderId="14" xfId="0" applyFill="1" applyBorder="1" applyAlignment="1">
      <alignment/>
    </xf>
    <xf numFmtId="0" fontId="4" fillId="0" borderId="0" xfId="22">
      <alignment/>
      <protection/>
    </xf>
    <xf numFmtId="3" fontId="4" fillId="0" borderId="0" xfId="22" applyNumberFormat="1">
      <alignment/>
      <protection/>
    </xf>
    <xf numFmtId="0" fontId="4" fillId="4" borderId="0" xfId="22" applyFill="1">
      <alignment/>
      <protection/>
    </xf>
    <xf numFmtId="0" fontId="12" fillId="0" borderId="0" xfId="22" applyFont="1">
      <alignment/>
      <protection/>
    </xf>
    <xf numFmtId="3" fontId="4" fillId="0" borderId="0" xfId="22" applyNumberFormat="1" applyAlignment="1">
      <alignment/>
      <protection/>
    </xf>
    <xf numFmtId="0" fontId="4" fillId="0" borderId="0" xfId="22" applyFont="1">
      <alignment/>
      <protection/>
    </xf>
    <xf numFmtId="0" fontId="31" fillId="0" borderId="0" xfId="22" applyFont="1">
      <alignment/>
      <protection/>
    </xf>
    <xf numFmtId="3" fontId="31" fillId="0" borderId="0" xfId="22" applyNumberFormat="1" applyFont="1">
      <alignment/>
      <protection/>
    </xf>
    <xf numFmtId="171" fontId="31" fillId="0" borderId="0" xfId="22" applyNumberFormat="1" applyFont="1">
      <alignment/>
      <protection/>
    </xf>
    <xf numFmtId="9" fontId="4" fillId="0" borderId="0" xfId="22" applyNumberFormat="1" applyAlignment="1">
      <alignment/>
      <protection/>
    </xf>
    <xf numFmtId="0" fontId="32" fillId="4" borderId="0" xfId="22" applyFont="1" applyFill="1">
      <alignment/>
      <protection/>
    </xf>
    <xf numFmtId="0" fontId="31" fillId="0" borderId="0" xfId="22" applyFont="1" applyAlignment="1">
      <alignment/>
      <protection/>
    </xf>
    <xf numFmtId="10" fontId="31" fillId="0" borderId="0" xfId="22" applyNumberFormat="1" applyFont="1" applyAlignment="1">
      <alignment/>
      <protection/>
    </xf>
    <xf numFmtId="3" fontId="31" fillId="0" borderId="0" xfId="22" applyNumberFormat="1" applyFont="1" applyAlignment="1">
      <alignment/>
      <protection/>
    </xf>
    <xf numFmtId="164" fontId="31" fillId="0" borderId="0" xfId="22" applyNumberFormat="1" applyFont="1" applyAlignment="1">
      <alignment/>
      <protection/>
    </xf>
    <xf numFmtId="0" fontId="4" fillId="2" borderId="0" xfId="22" applyFill="1" applyAlignment="1">
      <alignment/>
      <protection/>
    </xf>
    <xf numFmtId="10" fontId="4" fillId="0" borderId="0" xfId="22" applyNumberFormat="1" applyAlignment="1">
      <alignment/>
      <protection/>
    </xf>
    <xf numFmtId="0" fontId="12" fillId="0" borderId="0" xfId="22" applyFont="1" applyAlignment="1">
      <alignment/>
      <protection/>
    </xf>
    <xf numFmtId="3" fontId="33" fillId="0" borderId="0" xfId="22" applyNumberFormat="1" applyFont="1">
      <alignment/>
      <protection/>
    </xf>
    <xf numFmtId="1" fontId="31" fillId="0" borderId="0" xfId="22" applyNumberFormat="1" applyFont="1">
      <alignment/>
      <protection/>
    </xf>
    <xf numFmtId="0" fontId="4" fillId="3" borderId="0" xfId="22" applyFill="1">
      <alignment/>
      <protection/>
    </xf>
    <xf numFmtId="0" fontId="4" fillId="0" borderId="0" xfId="22" applyFill="1">
      <alignment/>
      <protection/>
    </xf>
    <xf numFmtId="0" fontId="4" fillId="0" borderId="0" xfId="22" applyFill="1" applyAlignment="1">
      <alignment/>
      <protection/>
    </xf>
    <xf numFmtId="0" fontId="4" fillId="3" borderId="0" xfId="22" applyFill="1" applyAlignment="1">
      <alignment/>
      <protection/>
    </xf>
    <xf numFmtId="0" fontId="0" fillId="0" borderId="7" xfId="0" applyFill="1" applyBorder="1" applyAlignment="1">
      <alignment/>
    </xf>
    <xf numFmtId="3" fontId="4" fillId="3" borderId="0" xfId="22" applyNumberFormat="1" applyFill="1">
      <alignment/>
      <protection/>
    </xf>
    <xf numFmtId="3" fontId="4" fillId="0" borderId="0" xfId="22" applyNumberFormat="1" applyFill="1">
      <alignment/>
      <protection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 horizontal="left" wrapText="1"/>
    </xf>
    <xf numFmtId="0" fontId="19" fillId="0" borderId="6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21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3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" fontId="37" fillId="0" borderId="1" xfId="0" applyNumberFormat="1" applyFont="1" applyFill="1" applyBorder="1" applyAlignment="1">
      <alignment/>
    </xf>
    <xf numFmtId="1" fontId="35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 wrapText="1"/>
    </xf>
    <xf numFmtId="1" fontId="36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0" fontId="39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2" borderId="0" xfId="0" applyFont="1" applyFill="1" applyAlignment="1">
      <alignment/>
    </xf>
    <xf numFmtId="1" fontId="39" fillId="0" borderId="1" xfId="0" applyNumberFormat="1" applyFon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8" fillId="0" borderId="1" xfId="0" applyNumberFormat="1" applyFont="1" applyFill="1" applyBorder="1" applyAlignment="1">
      <alignment horizontal="right" vertical="top" wrapText="1"/>
    </xf>
    <xf numFmtId="0" fontId="41" fillId="0" borderId="4" xfId="0" applyFont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0" fillId="0" borderId="5" xfId="0" applyFont="1" applyBorder="1" applyAlignment="1">
      <alignment horizontal="justify" vertical="top" wrapText="1"/>
    </xf>
    <xf numFmtId="0" fontId="40" fillId="0" borderId="3" xfId="0" applyFont="1" applyBorder="1" applyAlignment="1">
      <alignment horizontal="justify" vertical="top" wrapText="1"/>
    </xf>
    <xf numFmtId="0" fontId="42" fillId="0" borderId="3" xfId="0" applyFont="1" applyBorder="1" applyAlignment="1">
      <alignment horizontal="justify" vertical="top" wrapText="1"/>
    </xf>
    <xf numFmtId="0" fontId="42" fillId="0" borderId="4" xfId="0" applyFont="1" applyBorder="1" applyAlignment="1">
      <alignment horizontal="center" vertical="top" wrapText="1"/>
    </xf>
    <xf numFmtId="2" fontId="0" fillId="5" borderId="0" xfId="0" applyNumberFormat="1" applyFill="1" applyBorder="1" applyAlignment="1">
      <alignment/>
    </xf>
    <xf numFmtId="3" fontId="9" fillId="0" borderId="5" xfId="0" applyNumberFormat="1" applyFont="1" applyBorder="1" applyAlignment="1">
      <alignment horizontal="right" wrapText="1"/>
    </xf>
    <xf numFmtId="3" fontId="9" fillId="0" borderId="6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3" fillId="0" borderId="0" xfId="21" applyFont="1" applyBorder="1" applyAlignment="1">
      <alignment horizontal="center" vertical="center" wrapText="1"/>
      <protection/>
    </xf>
    <xf numFmtId="0" fontId="4" fillId="0" borderId="1" xfId="21" applyBorder="1" applyAlignment="1">
      <alignment horizontal="center" vertical="center" wrapText="1"/>
      <protection/>
    </xf>
    <xf numFmtId="0" fontId="4" fillId="0" borderId="1" xfId="21" applyBorder="1" applyAlignment="1">
      <alignment horizontal="center" vertical="center" textRotation="90" wrapText="1"/>
      <protection/>
    </xf>
    <xf numFmtId="0" fontId="4" fillId="0" borderId="21" xfId="21" applyBorder="1" applyAlignment="1">
      <alignment horizontal="center" vertical="center" wrapText="1"/>
      <protection/>
    </xf>
    <xf numFmtId="0" fontId="4" fillId="0" borderId="22" xfId="21" applyBorder="1" applyAlignment="1">
      <alignment horizontal="center" vertical="center" wrapText="1"/>
      <protection/>
    </xf>
    <xf numFmtId="0" fontId="4" fillId="0" borderId="23" xfId="21" applyBorder="1" applyAlignment="1">
      <alignment horizontal="center" vertical="center" wrapText="1"/>
      <protection/>
    </xf>
    <xf numFmtId="0" fontId="4" fillId="0" borderId="16" xfId="21" applyBorder="1" applyAlignment="1">
      <alignment horizontal="center" vertical="center" textRotation="90" wrapText="1"/>
      <protection/>
    </xf>
    <xf numFmtId="0" fontId="4" fillId="0" borderId="2" xfId="21" applyBorder="1" applyAlignment="1">
      <alignment horizontal="center" vertical="center" textRotation="90" wrapText="1"/>
      <protection/>
    </xf>
    <xf numFmtId="0" fontId="40" fillId="0" borderId="19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9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25" fillId="0" borderId="9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 2005 год" xfId="21"/>
    <cellStyle name="Normal_Штфты и конт 625_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"/>
          <c:w val="0.691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v>распределение детей КДН по возрасту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sotszashita!$F$17:$F$22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sotszashita!$G$17:$G$22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039770"/>
        <c:axId val="55140203"/>
      </c:scatterChart>
      <c:val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crossBetween val="midCat"/>
        <c:dispUnits/>
        <c:majorUnit val="1"/>
      </c:valAx>
      <c:valAx>
        <c:axId val="55140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'age&amp;sex hospitals'!$O$2</c:f>
              <c:strCache>
                <c:ptCount val="1"/>
                <c:pt idx="0">
                  <c:v>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'age&amp;sex hospitals'!$B$4:$B$21</c:f>
              <c:strCache/>
            </c:strRef>
          </c:cat>
          <c:val>
            <c:numRef>
              <c:f>'age&amp;sex hospitals'!$O$4:$O$21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'age&amp;sex hospitals'!$P$2</c:f>
              <c:strCache>
                <c:ptCount val="1"/>
                <c:pt idx="0">
                  <c:v>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'age&amp;sex hospitals'!$B$4:$B$21</c:f>
              <c:strCache/>
            </c:strRef>
          </c:cat>
          <c:val>
            <c:numRef>
              <c:f>'age&amp;sex hospitals'!$P$4:$P$21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22</xdr:row>
      <xdr:rowOff>85725</xdr:rowOff>
    </xdr:from>
    <xdr:to>
      <xdr:col>17</xdr:col>
      <xdr:colOff>219075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10191750" y="3457575"/>
        <a:ext cx="52101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1</xdr:row>
      <xdr:rowOff>76200</xdr:rowOff>
    </xdr:from>
    <xdr:to>
      <xdr:col>21</xdr:col>
      <xdr:colOff>295275</xdr:colOff>
      <xdr:row>20</xdr:row>
      <xdr:rowOff>142875</xdr:rowOff>
    </xdr:to>
    <xdr:graphicFrame>
      <xdr:nvGraphicFramePr>
        <xdr:cNvPr id="1" name="Chart 10"/>
        <xdr:cNvGraphicFramePr/>
      </xdr:nvGraphicFramePr>
      <xdr:xfrm>
        <a:off x="10972800" y="228600"/>
        <a:ext cx="2828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flows\2006\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&#1091;&#1089;&#1083;&#1091;&#1075;&#1080;\&#1064;&#1090;&#1072;&#1090;&#1099;%20&#1080;%20&#1082;&#1086;&#1085;&#1090;&#1080;&#1085;&#1075;&#1077;&#1085;&#1090;&#1099;%20625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flows\2005\grand-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&#1091;&#1089;&#1083;&#1091;&#1075;&#1080;\&#1058;&#1086;&#1084;&#1089;&#1082;.%20&#1086;&#1073;&#1083;.-%20&#1076;&#1072;&#1085;&#1085;&#1099;&#1077;%20&#1087;&#1086;%20&#1088;&#1072;&#1081;&#1086;&#1085;&#1072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flows\2005\grand-all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K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 и интеранты"/>
      <sheetName val="шердатский"/>
      <sheetName val="асино"/>
      <sheetName val="бакчарск"/>
      <sheetName val="ДД1"/>
      <sheetName val="шк-интернат 33"/>
      <sheetName val="дд4"/>
      <sheetName val="крыловск"/>
      <sheetName val="малиновск"/>
      <sheetName val="новиковский"/>
      <sheetName val="санаторный"/>
      <sheetName val="семилуженский"/>
      <sheetName val="тегульдет"/>
      <sheetName val="тогурск"/>
      <sheetName val="уртамск"/>
      <sheetName val="шегарск"/>
      <sheetName val="интерн 6"/>
      <sheetName val="Северск"/>
      <sheetName val="Sheet2"/>
      <sheetName val="Sheet3"/>
    </sheetNames>
    <sheetDataSet>
      <sheetData sheetId="1">
        <row r="6">
          <cell r="B6">
            <v>29</v>
          </cell>
          <cell r="C6">
            <v>5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Q6">
            <v>1</v>
          </cell>
          <cell r="S6">
            <v>1</v>
          </cell>
          <cell r="U6">
            <v>6</v>
          </cell>
          <cell r="AB6">
            <v>1</v>
          </cell>
          <cell r="AC6">
            <v>25</v>
          </cell>
        </row>
        <row r="7">
          <cell r="AC7">
            <v>0</v>
          </cell>
        </row>
        <row r="8">
          <cell r="AC8">
            <v>0</v>
          </cell>
        </row>
        <row r="9">
          <cell r="B9">
            <v>1</v>
          </cell>
          <cell r="D9">
            <v>0</v>
          </cell>
          <cell r="AC9">
            <v>1</v>
          </cell>
        </row>
        <row r="10">
          <cell r="B10">
            <v>1</v>
          </cell>
          <cell r="D10">
            <v>0</v>
          </cell>
          <cell r="AC10">
            <v>1</v>
          </cell>
        </row>
        <row r="11">
          <cell r="D11">
            <v>0</v>
          </cell>
          <cell r="AC11">
            <v>0</v>
          </cell>
        </row>
        <row r="12">
          <cell r="D12">
            <v>0</v>
          </cell>
          <cell r="AC12">
            <v>0</v>
          </cell>
        </row>
        <row r="13">
          <cell r="B13">
            <v>2</v>
          </cell>
          <cell r="D13">
            <v>1</v>
          </cell>
          <cell r="J13">
            <v>1</v>
          </cell>
          <cell r="AC13">
            <v>3</v>
          </cell>
        </row>
        <row r="14">
          <cell r="B14">
            <v>2</v>
          </cell>
          <cell r="D14">
            <v>1</v>
          </cell>
          <cell r="J14">
            <v>1</v>
          </cell>
          <cell r="AC14">
            <v>3</v>
          </cell>
        </row>
        <row r="15">
          <cell r="B15">
            <v>4</v>
          </cell>
          <cell r="D15">
            <v>2</v>
          </cell>
          <cell r="J15">
            <v>2</v>
          </cell>
          <cell r="AC15">
            <v>6</v>
          </cell>
        </row>
        <row r="16">
          <cell r="B16">
            <v>2</v>
          </cell>
          <cell r="D16">
            <v>0</v>
          </cell>
          <cell r="AC16">
            <v>2</v>
          </cell>
        </row>
        <row r="17">
          <cell r="B17">
            <v>5</v>
          </cell>
          <cell r="C17">
            <v>2</v>
          </cell>
          <cell r="D17">
            <v>1</v>
          </cell>
          <cell r="L17">
            <v>1</v>
          </cell>
          <cell r="AC17">
            <v>6</v>
          </cell>
        </row>
        <row r="18">
          <cell r="B18">
            <v>4</v>
          </cell>
          <cell r="C18">
            <v>1</v>
          </cell>
          <cell r="D18">
            <v>0</v>
          </cell>
          <cell r="Q18">
            <v>1</v>
          </cell>
          <cell r="S18">
            <v>1</v>
          </cell>
          <cell r="AC18">
            <v>2</v>
          </cell>
        </row>
        <row r="19">
          <cell r="B19">
            <v>6</v>
          </cell>
          <cell r="C19">
            <v>1</v>
          </cell>
          <cell r="D19">
            <v>0</v>
          </cell>
          <cell r="U19">
            <v>2</v>
          </cell>
          <cell r="AC19">
            <v>4</v>
          </cell>
        </row>
        <row r="20">
          <cell r="B20">
            <v>2</v>
          </cell>
          <cell r="C20">
            <v>1</v>
          </cell>
          <cell r="D20">
            <v>0</v>
          </cell>
          <cell r="U20">
            <v>1</v>
          </cell>
          <cell r="AB20">
            <v>1</v>
          </cell>
          <cell r="AC20">
            <v>0</v>
          </cell>
        </row>
        <row r="21">
          <cell r="B21">
            <v>11</v>
          </cell>
          <cell r="C21">
            <v>0</v>
          </cell>
          <cell r="D21">
            <v>12</v>
          </cell>
          <cell r="E21">
            <v>3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21</v>
          </cell>
        </row>
        <row r="22">
          <cell r="D22">
            <v>0</v>
          </cell>
          <cell r="AC22">
            <v>0</v>
          </cell>
        </row>
        <row r="23">
          <cell r="D23">
            <v>0</v>
          </cell>
          <cell r="AC23">
            <v>0</v>
          </cell>
        </row>
        <row r="24">
          <cell r="D24">
            <v>0</v>
          </cell>
          <cell r="AC24">
            <v>0</v>
          </cell>
        </row>
        <row r="25">
          <cell r="D25">
            <v>0</v>
          </cell>
          <cell r="AC25">
            <v>0</v>
          </cell>
        </row>
        <row r="26">
          <cell r="D26">
            <v>0</v>
          </cell>
          <cell r="AC26">
            <v>0</v>
          </cell>
        </row>
        <row r="27">
          <cell r="B27">
            <v>1</v>
          </cell>
          <cell r="D27">
            <v>2</v>
          </cell>
          <cell r="E27">
            <v>1</v>
          </cell>
          <cell r="J27">
            <v>1</v>
          </cell>
          <cell r="AC27">
            <v>3</v>
          </cell>
        </row>
        <row r="28">
          <cell r="D28">
            <v>0</v>
          </cell>
          <cell r="AC28">
            <v>0</v>
          </cell>
        </row>
        <row r="29">
          <cell r="B29">
            <v>1</v>
          </cell>
          <cell r="D29">
            <v>0</v>
          </cell>
          <cell r="AC29">
            <v>1</v>
          </cell>
        </row>
        <row r="30">
          <cell r="B30">
            <v>1</v>
          </cell>
          <cell r="D30">
            <v>2</v>
          </cell>
          <cell r="E30">
            <v>1</v>
          </cell>
          <cell r="J30">
            <v>1</v>
          </cell>
          <cell r="AC30">
            <v>3</v>
          </cell>
        </row>
        <row r="31">
          <cell r="B31">
            <v>4</v>
          </cell>
          <cell r="D31">
            <v>2</v>
          </cell>
          <cell r="E31">
            <v>1</v>
          </cell>
          <cell r="J31">
            <v>1</v>
          </cell>
          <cell r="AC31">
            <v>6</v>
          </cell>
        </row>
        <row r="32">
          <cell r="B32">
            <v>3</v>
          </cell>
          <cell r="D32">
            <v>4</v>
          </cell>
          <cell r="G32">
            <v>2</v>
          </cell>
          <cell r="J32">
            <v>2</v>
          </cell>
          <cell r="AC32">
            <v>7</v>
          </cell>
        </row>
        <row r="33">
          <cell r="B33">
            <v>1</v>
          </cell>
          <cell r="D33">
            <v>0</v>
          </cell>
          <cell r="AC33">
            <v>1</v>
          </cell>
        </row>
        <row r="34">
          <cell r="D34">
            <v>1</v>
          </cell>
          <cell r="O34">
            <v>1</v>
          </cell>
          <cell r="U34">
            <v>1</v>
          </cell>
          <cell r="AC34">
            <v>0</v>
          </cell>
        </row>
        <row r="35">
          <cell r="D35">
            <v>1</v>
          </cell>
          <cell r="O35">
            <v>1</v>
          </cell>
          <cell r="U35">
            <v>1</v>
          </cell>
          <cell r="AC35">
            <v>0</v>
          </cell>
        </row>
      </sheetData>
      <sheetData sheetId="2">
        <row r="6">
          <cell r="B6">
            <v>49</v>
          </cell>
          <cell r="C6">
            <v>0</v>
          </cell>
          <cell r="D6">
            <v>2</v>
          </cell>
          <cell r="E6">
            <v>1</v>
          </cell>
          <cell r="F6">
            <v>0</v>
          </cell>
          <cell r="G6">
            <v>1</v>
          </cell>
          <cell r="H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U6">
            <v>0</v>
          </cell>
          <cell r="V6">
            <v>12</v>
          </cell>
          <cell r="AA6">
            <v>4</v>
          </cell>
          <cell r="AD6">
            <v>39</v>
          </cell>
        </row>
        <row r="7">
          <cell r="B7">
            <v>2</v>
          </cell>
          <cell r="D7">
            <v>0</v>
          </cell>
          <cell r="AD7">
            <v>2</v>
          </cell>
        </row>
        <row r="8">
          <cell r="B8">
            <v>1</v>
          </cell>
          <cell r="D8">
            <v>0</v>
          </cell>
          <cell r="AD8">
            <v>1</v>
          </cell>
        </row>
        <row r="9">
          <cell r="B9">
            <v>3</v>
          </cell>
          <cell r="D9">
            <v>0</v>
          </cell>
          <cell r="AA9">
            <v>1</v>
          </cell>
          <cell r="AD9">
            <v>3</v>
          </cell>
        </row>
        <row r="10">
          <cell r="B10">
            <v>3</v>
          </cell>
          <cell r="D10">
            <v>0</v>
          </cell>
          <cell r="AD10">
            <v>3</v>
          </cell>
        </row>
        <row r="11">
          <cell r="B11">
            <v>5</v>
          </cell>
          <cell r="D11">
            <v>0</v>
          </cell>
          <cell r="AD11">
            <v>5</v>
          </cell>
        </row>
        <row r="12">
          <cell r="B12">
            <v>4</v>
          </cell>
          <cell r="D12">
            <v>0</v>
          </cell>
          <cell r="AA12">
            <v>2</v>
          </cell>
          <cell r="AD12">
            <v>4</v>
          </cell>
        </row>
        <row r="13">
          <cell r="B13">
            <v>1</v>
          </cell>
          <cell r="D13">
            <v>0</v>
          </cell>
          <cell r="AD13">
            <v>1</v>
          </cell>
        </row>
        <row r="14">
          <cell r="B14">
            <v>2</v>
          </cell>
          <cell r="D14">
            <v>0</v>
          </cell>
          <cell r="AD14">
            <v>2</v>
          </cell>
        </row>
        <row r="15">
          <cell r="B15">
            <v>3</v>
          </cell>
          <cell r="D15">
            <v>0</v>
          </cell>
          <cell r="AA15">
            <v>1</v>
          </cell>
          <cell r="AD15">
            <v>3</v>
          </cell>
        </row>
        <row r="16">
          <cell r="B16">
            <v>2</v>
          </cell>
          <cell r="D16">
            <v>2</v>
          </cell>
          <cell r="E16">
            <v>1</v>
          </cell>
          <cell r="G16">
            <v>1</v>
          </cell>
          <cell r="AD16">
            <v>4</v>
          </cell>
        </row>
        <row r="17">
          <cell r="B17">
            <v>2</v>
          </cell>
          <cell r="D17">
            <v>0</v>
          </cell>
          <cell r="AD17">
            <v>2</v>
          </cell>
        </row>
        <row r="18">
          <cell r="B18">
            <v>6</v>
          </cell>
          <cell r="D18">
            <v>0</v>
          </cell>
          <cell r="AD18">
            <v>6</v>
          </cell>
        </row>
        <row r="19">
          <cell r="B19">
            <v>5</v>
          </cell>
          <cell r="D19">
            <v>0</v>
          </cell>
          <cell r="AD19">
            <v>5</v>
          </cell>
        </row>
        <row r="20">
          <cell r="B20">
            <v>10</v>
          </cell>
          <cell r="D20">
            <v>0</v>
          </cell>
          <cell r="AD20">
            <v>10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8</v>
          </cell>
          <cell r="X21">
            <v>0</v>
          </cell>
          <cell r="Y21">
            <v>2</v>
          </cell>
          <cell r="Z21">
            <v>0</v>
          </cell>
          <cell r="AA21">
            <v>8</v>
          </cell>
          <cell r="AB21">
            <v>0</v>
          </cell>
          <cell r="AC21">
            <v>0</v>
          </cell>
          <cell r="AD21">
            <v>27</v>
          </cell>
        </row>
        <row r="22">
          <cell r="B22">
            <v>1</v>
          </cell>
          <cell r="C22">
            <v>0</v>
          </cell>
          <cell r="AD22">
            <v>1</v>
          </cell>
        </row>
        <row r="23">
          <cell r="B23">
            <v>2</v>
          </cell>
          <cell r="C23">
            <v>0</v>
          </cell>
          <cell r="AD23">
            <v>2</v>
          </cell>
        </row>
        <row r="24">
          <cell r="B24">
            <v>1</v>
          </cell>
          <cell r="C24">
            <v>0</v>
          </cell>
          <cell r="AD24">
            <v>1</v>
          </cell>
        </row>
        <row r="25">
          <cell r="B25">
            <v>1</v>
          </cell>
          <cell r="C25">
            <v>0</v>
          </cell>
          <cell r="Y25">
            <v>1</v>
          </cell>
          <cell r="AD25">
            <v>0</v>
          </cell>
        </row>
        <row r="26">
          <cell r="C26">
            <v>0</v>
          </cell>
          <cell r="AD26">
            <v>0</v>
          </cell>
        </row>
        <row r="27">
          <cell r="B27">
            <v>5</v>
          </cell>
          <cell r="C27">
            <v>0</v>
          </cell>
          <cell r="AA27">
            <v>1</v>
          </cell>
          <cell r="AD27">
            <v>4</v>
          </cell>
        </row>
        <row r="28">
          <cell r="B28">
            <v>4</v>
          </cell>
          <cell r="C28">
            <v>0</v>
          </cell>
          <cell r="Y28">
            <v>1</v>
          </cell>
          <cell r="AA28">
            <v>2</v>
          </cell>
          <cell r="AD28">
            <v>1</v>
          </cell>
        </row>
        <row r="29">
          <cell r="B29">
            <v>5</v>
          </cell>
          <cell r="C29">
            <v>0</v>
          </cell>
          <cell r="AA29">
            <v>2</v>
          </cell>
          <cell r="AD29">
            <v>3</v>
          </cell>
        </row>
        <row r="30">
          <cell r="B30">
            <v>1</v>
          </cell>
          <cell r="C30">
            <v>0</v>
          </cell>
          <cell r="AA30">
            <v>1</v>
          </cell>
          <cell r="AD30">
            <v>0</v>
          </cell>
        </row>
        <row r="31">
          <cell r="B31">
            <v>4</v>
          </cell>
          <cell r="C31">
            <v>0</v>
          </cell>
          <cell r="AA31">
            <v>2</v>
          </cell>
          <cell r="AD31">
            <v>2</v>
          </cell>
        </row>
        <row r="32">
          <cell r="B32">
            <v>6</v>
          </cell>
          <cell r="C32">
            <v>0</v>
          </cell>
          <cell r="AD32">
            <v>6</v>
          </cell>
        </row>
        <row r="33">
          <cell r="B33">
            <v>3</v>
          </cell>
          <cell r="C33">
            <v>0</v>
          </cell>
          <cell r="AD33">
            <v>3</v>
          </cell>
        </row>
        <row r="34">
          <cell r="B34">
            <v>3</v>
          </cell>
          <cell r="C34">
            <v>0</v>
          </cell>
          <cell r="V34">
            <v>0</v>
          </cell>
          <cell r="W34">
            <v>1</v>
          </cell>
          <cell r="AD34">
            <v>2</v>
          </cell>
        </row>
        <row r="35">
          <cell r="B35">
            <v>9</v>
          </cell>
          <cell r="C35">
            <v>0</v>
          </cell>
          <cell r="V35">
            <v>0</v>
          </cell>
          <cell r="W35">
            <v>7</v>
          </cell>
          <cell r="AD35">
            <v>2</v>
          </cell>
        </row>
      </sheetData>
      <sheetData sheetId="3">
        <row r="6">
          <cell r="B6">
            <v>59</v>
          </cell>
          <cell r="D6">
            <v>12</v>
          </cell>
          <cell r="E6">
            <v>0</v>
          </cell>
          <cell r="F6">
            <v>0</v>
          </cell>
          <cell r="G6">
            <v>6</v>
          </cell>
          <cell r="H6">
            <v>1</v>
          </cell>
          <cell r="I6">
            <v>2</v>
          </cell>
          <cell r="J6">
            <v>1</v>
          </cell>
          <cell r="K6">
            <v>0</v>
          </cell>
          <cell r="L6">
            <v>2</v>
          </cell>
          <cell r="M6">
            <v>0</v>
          </cell>
          <cell r="N6">
            <v>0</v>
          </cell>
          <cell r="O6">
            <v>0</v>
          </cell>
          <cell r="R6">
            <v>1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</v>
          </cell>
          <cell r="AB6">
            <v>0</v>
          </cell>
          <cell r="AC6">
            <v>0</v>
          </cell>
          <cell r="AD6">
            <v>56</v>
          </cell>
        </row>
        <row r="7">
          <cell r="B7">
            <v>1</v>
          </cell>
          <cell r="AD7">
            <v>1</v>
          </cell>
        </row>
        <row r="9">
          <cell r="B9">
            <v>4</v>
          </cell>
          <cell r="D9">
            <v>2</v>
          </cell>
          <cell r="I9">
            <v>1</v>
          </cell>
          <cell r="L9">
            <v>1</v>
          </cell>
          <cell r="AD9">
            <v>4</v>
          </cell>
        </row>
        <row r="10">
          <cell r="B10">
            <v>4</v>
          </cell>
          <cell r="D10">
            <v>1</v>
          </cell>
          <cell r="G10">
            <v>1</v>
          </cell>
          <cell r="R10">
            <v>1</v>
          </cell>
          <cell r="AD10">
            <v>4</v>
          </cell>
        </row>
        <row r="11">
          <cell r="B11">
            <v>2</v>
          </cell>
          <cell r="D11">
            <v>0</v>
          </cell>
          <cell r="AD11">
            <v>2</v>
          </cell>
        </row>
        <row r="12">
          <cell r="B12">
            <v>3</v>
          </cell>
          <cell r="D12">
            <v>1</v>
          </cell>
          <cell r="G12">
            <v>1</v>
          </cell>
          <cell r="S12">
            <v>1</v>
          </cell>
          <cell r="AD12">
            <v>3</v>
          </cell>
        </row>
        <row r="13">
          <cell r="B13">
            <v>5</v>
          </cell>
          <cell r="D13">
            <v>0</v>
          </cell>
          <cell r="AA13">
            <v>1</v>
          </cell>
          <cell r="AD13">
            <v>4</v>
          </cell>
        </row>
        <row r="14">
          <cell r="B14">
            <v>2</v>
          </cell>
          <cell r="D14">
            <v>0</v>
          </cell>
          <cell r="AD14">
            <v>2</v>
          </cell>
        </row>
        <row r="15">
          <cell r="B15">
            <v>1</v>
          </cell>
          <cell r="D15">
            <v>0</v>
          </cell>
          <cell r="AD15">
            <v>1</v>
          </cell>
        </row>
        <row r="16">
          <cell r="B16">
            <v>7</v>
          </cell>
          <cell r="D16">
            <v>4</v>
          </cell>
          <cell r="G16">
            <v>1</v>
          </cell>
          <cell r="I16">
            <v>1</v>
          </cell>
          <cell r="J16">
            <v>1</v>
          </cell>
          <cell r="L16">
            <v>1</v>
          </cell>
          <cell r="AD16">
            <v>11</v>
          </cell>
        </row>
        <row r="17">
          <cell r="B17">
            <v>10</v>
          </cell>
          <cell r="D17">
            <v>1</v>
          </cell>
          <cell r="G17">
            <v>1</v>
          </cell>
          <cell r="AD17">
            <v>8</v>
          </cell>
        </row>
        <row r="18">
          <cell r="B18">
            <v>11</v>
          </cell>
          <cell r="D18">
            <v>1</v>
          </cell>
          <cell r="H18">
            <v>1</v>
          </cell>
          <cell r="AA18">
            <v>1</v>
          </cell>
          <cell r="AD18">
            <v>11</v>
          </cell>
        </row>
        <row r="19">
          <cell r="B19">
            <v>6</v>
          </cell>
          <cell r="D19">
            <v>0</v>
          </cell>
          <cell r="AD19">
            <v>4</v>
          </cell>
        </row>
        <row r="20">
          <cell r="B20">
            <v>3</v>
          </cell>
          <cell r="D20">
            <v>2</v>
          </cell>
          <cell r="G20">
            <v>2</v>
          </cell>
        </row>
        <row r="21">
          <cell r="B21">
            <v>25</v>
          </cell>
          <cell r="C21">
            <v>0</v>
          </cell>
          <cell r="D21">
            <v>14</v>
          </cell>
          <cell r="E21">
            <v>1</v>
          </cell>
          <cell r="F21">
            <v>1</v>
          </cell>
          <cell r="G21">
            <v>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AD21">
            <v>28</v>
          </cell>
        </row>
        <row r="22">
          <cell r="D22">
            <v>1</v>
          </cell>
          <cell r="G22">
            <v>1</v>
          </cell>
          <cell r="AD22">
            <v>1</v>
          </cell>
        </row>
        <row r="23">
          <cell r="D23">
            <v>1</v>
          </cell>
          <cell r="G23">
            <v>1</v>
          </cell>
          <cell r="AD23">
            <v>1</v>
          </cell>
        </row>
        <row r="24">
          <cell r="D24">
            <v>0</v>
          </cell>
        </row>
        <row r="25">
          <cell r="B25">
            <v>2</v>
          </cell>
          <cell r="D25">
            <v>0</v>
          </cell>
          <cell r="X25">
            <v>1</v>
          </cell>
        </row>
        <row r="26">
          <cell r="B26">
            <v>2</v>
          </cell>
          <cell r="D26">
            <v>1</v>
          </cell>
          <cell r="G26">
            <v>1</v>
          </cell>
          <cell r="AD26">
            <v>2</v>
          </cell>
        </row>
        <row r="27">
          <cell r="D27">
            <v>1</v>
          </cell>
          <cell r="G27">
            <v>1</v>
          </cell>
          <cell r="AD27">
            <v>1</v>
          </cell>
        </row>
        <row r="28">
          <cell r="D28">
            <v>1</v>
          </cell>
          <cell r="E28">
            <v>1</v>
          </cell>
        </row>
        <row r="29">
          <cell r="D29">
            <v>2</v>
          </cell>
          <cell r="AD29">
            <v>2</v>
          </cell>
        </row>
        <row r="30">
          <cell r="B30">
            <v>4</v>
          </cell>
          <cell r="D30">
            <v>2</v>
          </cell>
          <cell r="F30">
            <v>1</v>
          </cell>
          <cell r="G30">
            <v>1</v>
          </cell>
        </row>
        <row r="31">
          <cell r="B31">
            <v>5</v>
          </cell>
          <cell r="D31">
            <v>0</v>
          </cell>
          <cell r="AD31">
            <v>5</v>
          </cell>
        </row>
        <row r="32">
          <cell r="B32">
            <v>2</v>
          </cell>
          <cell r="D32">
            <v>3</v>
          </cell>
          <cell r="G32">
            <v>1</v>
          </cell>
          <cell r="X32">
            <v>1</v>
          </cell>
          <cell r="AD32">
            <v>6</v>
          </cell>
        </row>
        <row r="33">
          <cell r="B33">
            <v>4</v>
          </cell>
          <cell r="D33">
            <v>1</v>
          </cell>
          <cell r="G33">
            <v>1</v>
          </cell>
          <cell r="AD33">
            <v>3</v>
          </cell>
        </row>
        <row r="34">
          <cell r="B34">
            <v>4</v>
          </cell>
          <cell r="D34">
            <v>0</v>
          </cell>
          <cell r="AD34">
            <v>4</v>
          </cell>
        </row>
        <row r="35">
          <cell r="B35">
            <v>2</v>
          </cell>
          <cell r="D35">
            <v>1</v>
          </cell>
          <cell r="AD35">
            <v>3</v>
          </cell>
        </row>
      </sheetData>
      <sheetData sheetId="4">
        <row r="6">
          <cell r="B6">
            <v>34</v>
          </cell>
          <cell r="C6">
            <v>14</v>
          </cell>
          <cell r="D6">
            <v>10</v>
          </cell>
          <cell r="E6">
            <v>0</v>
          </cell>
          <cell r="F6">
            <v>1</v>
          </cell>
          <cell r="G6">
            <v>2</v>
          </cell>
          <cell r="H6">
            <v>6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R6">
            <v>7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5</v>
          </cell>
          <cell r="Y6">
            <v>0</v>
          </cell>
          <cell r="Z6">
            <v>0</v>
          </cell>
          <cell r="AA6">
            <v>1</v>
          </cell>
          <cell r="AB6">
            <v>1</v>
          </cell>
          <cell r="AC6">
            <v>0</v>
          </cell>
          <cell r="AD6">
            <v>29</v>
          </cell>
        </row>
        <row r="7">
          <cell r="B7">
            <v>12</v>
          </cell>
          <cell r="C7">
            <v>3</v>
          </cell>
          <cell r="D7">
            <v>6</v>
          </cell>
          <cell r="H7">
            <v>6</v>
          </cell>
          <cell r="X7">
            <v>2</v>
          </cell>
          <cell r="AD7">
            <v>16</v>
          </cell>
        </row>
        <row r="8">
          <cell r="B8">
            <v>9</v>
          </cell>
          <cell r="C8">
            <v>6</v>
          </cell>
          <cell r="D8">
            <v>2</v>
          </cell>
          <cell r="G8">
            <v>1</v>
          </cell>
          <cell r="J8">
            <v>1</v>
          </cell>
          <cell r="X8">
            <v>2</v>
          </cell>
          <cell r="AD8">
            <v>9</v>
          </cell>
        </row>
        <row r="9">
          <cell r="B9">
            <v>11</v>
          </cell>
          <cell r="C9">
            <v>4</v>
          </cell>
          <cell r="D9">
            <v>2</v>
          </cell>
          <cell r="F9">
            <v>1</v>
          </cell>
          <cell r="G9">
            <v>1</v>
          </cell>
          <cell r="R9">
            <v>7</v>
          </cell>
          <cell r="S9">
            <v>1</v>
          </cell>
          <cell r="X9">
            <v>1</v>
          </cell>
          <cell r="AD9">
            <v>4</v>
          </cell>
        </row>
        <row r="10">
          <cell r="B10">
            <v>2</v>
          </cell>
          <cell r="C10">
            <v>1</v>
          </cell>
          <cell r="D10">
            <v>0</v>
          </cell>
          <cell r="AA10">
            <v>1</v>
          </cell>
          <cell r="AB10">
            <v>1</v>
          </cell>
          <cell r="AD10">
            <v>0</v>
          </cell>
        </row>
        <row r="11">
          <cell r="D11">
            <v>0</v>
          </cell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B21">
            <v>27</v>
          </cell>
          <cell r="C21">
            <v>13</v>
          </cell>
          <cell r="D21">
            <v>2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AD21">
            <v>16</v>
          </cell>
        </row>
        <row r="22">
          <cell r="B22">
            <v>1</v>
          </cell>
          <cell r="C22">
            <v>1</v>
          </cell>
          <cell r="D22">
            <v>1</v>
          </cell>
          <cell r="AA22">
            <v>1</v>
          </cell>
          <cell r="AD22">
            <v>1</v>
          </cell>
        </row>
        <row r="23">
          <cell r="B23">
            <v>11</v>
          </cell>
          <cell r="C23">
            <v>4</v>
          </cell>
          <cell r="D23">
            <v>1</v>
          </cell>
          <cell r="F23">
            <v>1</v>
          </cell>
          <cell r="J23">
            <v>1</v>
          </cell>
          <cell r="X23">
            <v>1</v>
          </cell>
          <cell r="AD23">
            <v>11</v>
          </cell>
        </row>
        <row r="24">
          <cell r="B24">
            <v>11</v>
          </cell>
          <cell r="C24">
            <v>6</v>
          </cell>
          <cell r="R24">
            <v>6</v>
          </cell>
          <cell r="S24">
            <v>3</v>
          </cell>
          <cell r="AD24">
            <v>2</v>
          </cell>
        </row>
        <row r="25">
          <cell r="B25">
            <v>4</v>
          </cell>
          <cell r="C25">
            <v>2</v>
          </cell>
          <cell r="AA25">
            <v>1</v>
          </cell>
          <cell r="AB25">
            <v>1</v>
          </cell>
          <cell r="AD25">
            <v>2</v>
          </cell>
        </row>
        <row r="26">
          <cell r="AD26">
            <v>0</v>
          </cell>
        </row>
      </sheetData>
      <sheetData sheetId="5">
        <row r="6">
          <cell r="C6">
            <v>48</v>
          </cell>
          <cell r="D6">
            <v>17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17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AD6">
            <v>92</v>
          </cell>
        </row>
        <row r="7">
          <cell r="AD7">
            <v>0</v>
          </cell>
        </row>
        <row r="8">
          <cell r="AD8">
            <v>0</v>
          </cell>
        </row>
        <row r="9">
          <cell r="B9">
            <v>1</v>
          </cell>
          <cell r="C9">
            <v>1</v>
          </cell>
          <cell r="D9">
            <v>1</v>
          </cell>
          <cell r="J9">
            <v>1</v>
          </cell>
          <cell r="AD9">
            <v>2</v>
          </cell>
          <cell r="AE9">
            <v>1</v>
          </cell>
        </row>
        <row r="10">
          <cell r="B10">
            <v>3</v>
          </cell>
          <cell r="C10">
            <v>0</v>
          </cell>
          <cell r="D10">
            <v>3</v>
          </cell>
          <cell r="J10">
            <v>3</v>
          </cell>
          <cell r="AD10">
            <v>3</v>
          </cell>
        </row>
        <row r="11">
          <cell r="B11">
            <v>10</v>
          </cell>
          <cell r="C11">
            <v>3</v>
          </cell>
          <cell r="D11">
            <v>6</v>
          </cell>
          <cell r="J11">
            <v>6</v>
          </cell>
          <cell r="AD11">
            <v>10</v>
          </cell>
          <cell r="AE11">
            <v>3</v>
          </cell>
        </row>
        <row r="12">
          <cell r="B12">
            <v>7</v>
          </cell>
          <cell r="C12">
            <v>3</v>
          </cell>
          <cell r="D12">
            <v>1</v>
          </cell>
          <cell r="J12">
            <v>1</v>
          </cell>
          <cell r="AD12">
            <v>7</v>
          </cell>
          <cell r="AE12">
            <v>3</v>
          </cell>
        </row>
        <row r="13">
          <cell r="B13">
            <v>14</v>
          </cell>
          <cell r="C13">
            <v>5</v>
          </cell>
          <cell r="D13">
            <v>2</v>
          </cell>
          <cell r="J13">
            <v>2</v>
          </cell>
          <cell r="AD13">
            <v>14</v>
          </cell>
          <cell r="AE13">
            <v>5</v>
          </cell>
        </row>
        <row r="14">
          <cell r="B14">
            <v>5</v>
          </cell>
          <cell r="C14">
            <v>1</v>
          </cell>
          <cell r="D14">
            <v>2</v>
          </cell>
          <cell r="J14">
            <v>2</v>
          </cell>
          <cell r="AD14">
            <v>5</v>
          </cell>
          <cell r="AE14">
            <v>1</v>
          </cell>
        </row>
        <row r="15">
          <cell r="B15">
            <v>4</v>
          </cell>
          <cell r="C15">
            <v>2</v>
          </cell>
          <cell r="AD15">
            <v>4</v>
          </cell>
          <cell r="AE15">
            <v>2</v>
          </cell>
        </row>
        <row r="16">
          <cell r="B16">
            <v>9</v>
          </cell>
          <cell r="C16">
            <v>9</v>
          </cell>
          <cell r="D16">
            <v>2</v>
          </cell>
          <cell r="J16">
            <v>2</v>
          </cell>
          <cell r="AD16">
            <v>9</v>
          </cell>
          <cell r="AE16">
            <v>9</v>
          </cell>
        </row>
        <row r="17">
          <cell r="B17">
            <v>11</v>
          </cell>
          <cell r="C17">
            <v>6</v>
          </cell>
          <cell r="AD17">
            <v>11</v>
          </cell>
          <cell r="AE17">
            <v>6</v>
          </cell>
        </row>
        <row r="18">
          <cell r="B18">
            <v>9</v>
          </cell>
          <cell r="C18">
            <v>8</v>
          </cell>
          <cell r="AD18">
            <v>9</v>
          </cell>
          <cell r="AE18">
            <v>8</v>
          </cell>
        </row>
        <row r="19">
          <cell r="B19">
            <v>8</v>
          </cell>
          <cell r="C19">
            <v>5</v>
          </cell>
          <cell r="AD19">
            <v>8</v>
          </cell>
          <cell r="AE19">
            <v>5</v>
          </cell>
        </row>
        <row r="20">
          <cell r="B20">
            <v>10</v>
          </cell>
          <cell r="C20">
            <v>5</v>
          </cell>
          <cell r="U20">
            <v>3</v>
          </cell>
          <cell r="Y20">
            <v>3</v>
          </cell>
          <cell r="AD20">
            <v>10</v>
          </cell>
          <cell r="AE20">
            <v>5</v>
          </cell>
        </row>
        <row r="21">
          <cell r="B21">
            <v>53</v>
          </cell>
          <cell r="C21">
            <v>28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53</v>
          </cell>
        </row>
        <row r="24">
          <cell r="B24">
            <v>1</v>
          </cell>
          <cell r="C24">
            <v>1</v>
          </cell>
          <cell r="AD24">
            <v>1</v>
          </cell>
          <cell r="AE24">
            <v>1</v>
          </cell>
        </row>
        <row r="25">
          <cell r="B25">
            <v>2</v>
          </cell>
          <cell r="C25">
            <v>1</v>
          </cell>
          <cell r="AD25">
            <v>2</v>
          </cell>
          <cell r="AE25">
            <v>1</v>
          </cell>
        </row>
        <row r="26">
          <cell r="B26">
            <v>5</v>
          </cell>
          <cell r="C26">
            <v>1</v>
          </cell>
          <cell r="AD26">
            <v>5</v>
          </cell>
          <cell r="AE26">
            <v>1</v>
          </cell>
        </row>
        <row r="27">
          <cell r="B27">
            <v>9</v>
          </cell>
          <cell r="C27">
            <v>5</v>
          </cell>
          <cell r="AD27">
            <v>9</v>
          </cell>
          <cell r="AE27">
            <v>5</v>
          </cell>
        </row>
        <row r="28">
          <cell r="B28">
            <v>5</v>
          </cell>
          <cell r="C28">
            <v>5</v>
          </cell>
          <cell r="AD28">
            <v>5</v>
          </cell>
          <cell r="AE28">
            <v>5</v>
          </cell>
        </row>
        <row r="29">
          <cell r="B29">
            <v>5</v>
          </cell>
          <cell r="C29">
            <v>5</v>
          </cell>
          <cell r="AD29">
            <v>5</v>
          </cell>
          <cell r="AE29">
            <v>5</v>
          </cell>
        </row>
        <row r="30">
          <cell r="B30">
            <v>4</v>
          </cell>
          <cell r="C30">
            <v>2</v>
          </cell>
          <cell r="AD30">
            <v>4</v>
          </cell>
          <cell r="AE30">
            <v>2</v>
          </cell>
        </row>
        <row r="31">
          <cell r="B31">
            <v>2</v>
          </cell>
          <cell r="AD31">
            <v>2</v>
          </cell>
          <cell r="AE31">
            <v>0</v>
          </cell>
        </row>
        <row r="32">
          <cell r="B32">
            <v>8</v>
          </cell>
          <cell r="C32">
            <v>2</v>
          </cell>
          <cell r="AD32">
            <v>8</v>
          </cell>
          <cell r="AE32">
            <v>2</v>
          </cell>
        </row>
        <row r="33">
          <cell r="B33">
            <v>2</v>
          </cell>
          <cell r="C33">
            <v>4</v>
          </cell>
          <cell r="AD33">
            <v>2</v>
          </cell>
          <cell r="AE33">
            <v>4</v>
          </cell>
        </row>
        <row r="34">
          <cell r="B34">
            <v>9</v>
          </cell>
          <cell r="C34">
            <v>2</v>
          </cell>
          <cell r="AD34">
            <v>9</v>
          </cell>
          <cell r="AE34">
            <v>2</v>
          </cell>
        </row>
        <row r="35">
          <cell r="B35">
            <v>1</v>
          </cell>
          <cell r="AD35">
            <v>1</v>
          </cell>
          <cell r="AE35">
            <v>0</v>
          </cell>
        </row>
      </sheetData>
      <sheetData sheetId="6">
        <row r="6">
          <cell r="B6">
            <v>45</v>
          </cell>
          <cell r="C6">
            <v>3</v>
          </cell>
          <cell r="D6">
            <v>5</v>
          </cell>
          <cell r="E6">
            <v>0</v>
          </cell>
          <cell r="F6">
            <v>3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R6">
            <v>1</v>
          </cell>
          <cell r="T6">
            <v>1</v>
          </cell>
          <cell r="U6">
            <v>4</v>
          </cell>
          <cell r="V6">
            <v>3</v>
          </cell>
          <cell r="AB6">
            <v>1</v>
          </cell>
          <cell r="AD6">
            <v>40</v>
          </cell>
        </row>
        <row r="10">
          <cell r="B10">
            <v>2</v>
          </cell>
        </row>
        <row r="11">
          <cell r="AD11">
            <v>1</v>
          </cell>
        </row>
        <row r="12">
          <cell r="B12">
            <v>2</v>
          </cell>
        </row>
        <row r="13">
          <cell r="B13">
            <v>5</v>
          </cell>
          <cell r="AD13">
            <v>2</v>
          </cell>
        </row>
        <row r="14">
          <cell r="B14">
            <v>1</v>
          </cell>
          <cell r="AD14">
            <v>3</v>
          </cell>
        </row>
        <row r="15">
          <cell r="B15">
            <v>5</v>
          </cell>
          <cell r="C15">
            <v>1</v>
          </cell>
          <cell r="D15">
            <v>1</v>
          </cell>
          <cell r="F15">
            <v>1</v>
          </cell>
          <cell r="AD15">
            <v>1</v>
          </cell>
        </row>
        <row r="16">
          <cell r="B16">
            <v>10</v>
          </cell>
          <cell r="D16">
            <v>1</v>
          </cell>
          <cell r="F16">
            <v>1</v>
          </cell>
          <cell r="AB16">
            <v>1</v>
          </cell>
          <cell r="AD16">
            <v>5</v>
          </cell>
        </row>
        <row r="17">
          <cell r="B17">
            <v>1</v>
          </cell>
          <cell r="C17">
            <v>1</v>
          </cell>
          <cell r="D17">
            <v>0</v>
          </cell>
          <cell r="AD17">
            <v>8</v>
          </cell>
        </row>
        <row r="18">
          <cell r="B18">
            <v>8</v>
          </cell>
          <cell r="D18">
            <v>1</v>
          </cell>
          <cell r="K18">
            <v>1</v>
          </cell>
          <cell r="R18">
            <v>1</v>
          </cell>
          <cell r="AD18">
            <v>8</v>
          </cell>
        </row>
        <row r="19">
          <cell r="B19">
            <v>6</v>
          </cell>
          <cell r="C19">
            <v>1</v>
          </cell>
          <cell r="D19">
            <v>2</v>
          </cell>
          <cell r="F19">
            <v>1</v>
          </cell>
          <cell r="J19">
            <v>1</v>
          </cell>
          <cell r="T19">
            <v>1</v>
          </cell>
          <cell r="V19">
            <v>2</v>
          </cell>
          <cell r="AD19">
            <v>9</v>
          </cell>
        </row>
        <row r="20">
          <cell r="B20">
            <v>5</v>
          </cell>
          <cell r="U20">
            <v>4</v>
          </cell>
          <cell r="V20">
            <v>1</v>
          </cell>
          <cell r="AD20">
            <v>3</v>
          </cell>
        </row>
        <row r="21">
          <cell r="B21">
            <v>38</v>
          </cell>
          <cell r="C21">
            <v>2</v>
          </cell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4</v>
          </cell>
          <cell r="S21">
            <v>0</v>
          </cell>
          <cell r="T21">
            <v>0</v>
          </cell>
          <cell r="U21">
            <v>1</v>
          </cell>
          <cell r="V21">
            <v>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26</v>
          </cell>
        </row>
        <row r="22">
          <cell r="AD22">
            <v>0</v>
          </cell>
        </row>
        <row r="25">
          <cell r="B25">
            <v>1</v>
          </cell>
          <cell r="AD25">
            <v>1</v>
          </cell>
        </row>
        <row r="26">
          <cell r="B26">
            <v>2</v>
          </cell>
          <cell r="C26">
            <v>1</v>
          </cell>
          <cell r="AD26">
            <v>2</v>
          </cell>
        </row>
        <row r="28">
          <cell r="B28">
            <v>1</v>
          </cell>
        </row>
        <row r="29">
          <cell r="B29">
            <v>1</v>
          </cell>
          <cell r="D29">
            <v>1</v>
          </cell>
          <cell r="AD29">
            <v>1</v>
          </cell>
        </row>
        <row r="30">
          <cell r="B30">
            <v>2</v>
          </cell>
          <cell r="AD30">
            <v>1</v>
          </cell>
        </row>
        <row r="31">
          <cell r="B31">
            <v>5</v>
          </cell>
          <cell r="C31">
            <v>1</v>
          </cell>
          <cell r="R31">
            <v>2</v>
          </cell>
          <cell r="AD31">
            <v>3</v>
          </cell>
        </row>
        <row r="32">
          <cell r="B32">
            <v>7</v>
          </cell>
          <cell r="R32">
            <v>2</v>
          </cell>
          <cell r="AD32">
            <v>2</v>
          </cell>
        </row>
        <row r="33">
          <cell r="B33">
            <v>5</v>
          </cell>
          <cell r="D33">
            <v>1</v>
          </cell>
          <cell r="V33">
            <v>1</v>
          </cell>
          <cell r="AD33">
            <v>6</v>
          </cell>
        </row>
        <row r="34">
          <cell r="B34">
            <v>5</v>
          </cell>
          <cell r="D34">
            <v>1</v>
          </cell>
          <cell r="V34">
            <v>1</v>
          </cell>
          <cell r="AD34">
            <v>6</v>
          </cell>
        </row>
        <row r="35">
          <cell r="B35">
            <v>9</v>
          </cell>
          <cell r="D35">
            <v>1</v>
          </cell>
          <cell r="U35">
            <v>1</v>
          </cell>
          <cell r="V35">
            <v>2</v>
          </cell>
          <cell r="AD35">
            <v>4</v>
          </cell>
        </row>
      </sheetData>
      <sheetData sheetId="7">
        <row r="6">
          <cell r="B6">
            <v>62</v>
          </cell>
          <cell r="C6">
            <v>11</v>
          </cell>
          <cell r="D6">
            <v>8</v>
          </cell>
          <cell r="E6">
            <v>0</v>
          </cell>
          <cell r="F6">
            <v>0</v>
          </cell>
          <cell r="G6">
            <v>0</v>
          </cell>
          <cell r="H6">
            <v>4</v>
          </cell>
          <cell r="I6">
            <v>0</v>
          </cell>
          <cell r="J6">
            <v>4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R6">
            <v>2</v>
          </cell>
          <cell r="S6">
            <v>0</v>
          </cell>
          <cell r="T6">
            <v>0</v>
          </cell>
          <cell r="U6">
            <v>2</v>
          </cell>
          <cell r="V6">
            <v>14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</v>
          </cell>
          <cell r="AB6">
            <v>0</v>
          </cell>
          <cell r="AC6">
            <v>0</v>
          </cell>
          <cell r="AD6">
            <v>50</v>
          </cell>
          <cell r="AE6">
            <v>8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B12">
            <v>1</v>
          </cell>
          <cell r="D12">
            <v>2</v>
          </cell>
          <cell r="H12">
            <v>1</v>
          </cell>
          <cell r="J12">
            <v>1</v>
          </cell>
          <cell r="AD12">
            <v>3</v>
          </cell>
        </row>
        <row r="13">
          <cell r="B13">
            <v>3</v>
          </cell>
          <cell r="D13">
            <v>0</v>
          </cell>
          <cell r="AD13">
            <v>3</v>
          </cell>
        </row>
        <row r="14">
          <cell r="B14">
            <v>3</v>
          </cell>
          <cell r="C14">
            <v>2</v>
          </cell>
          <cell r="D14">
            <v>1</v>
          </cell>
          <cell r="J14">
            <v>1</v>
          </cell>
          <cell r="AD14">
            <v>4</v>
          </cell>
          <cell r="AE14">
            <v>2</v>
          </cell>
        </row>
        <row r="15">
          <cell r="B15">
            <v>1</v>
          </cell>
          <cell r="D15">
            <v>0</v>
          </cell>
          <cell r="AA15">
            <v>1</v>
          </cell>
          <cell r="AD15">
            <v>0</v>
          </cell>
        </row>
        <row r="16">
          <cell r="B16">
            <v>3</v>
          </cell>
          <cell r="C16">
            <v>2</v>
          </cell>
          <cell r="D16">
            <v>2</v>
          </cell>
          <cell r="H16">
            <v>2</v>
          </cell>
          <cell r="AD16">
            <v>5</v>
          </cell>
          <cell r="AE16">
            <v>2</v>
          </cell>
        </row>
        <row r="17">
          <cell r="B17">
            <v>10</v>
          </cell>
          <cell r="C17">
            <v>2</v>
          </cell>
          <cell r="D17">
            <v>1</v>
          </cell>
          <cell r="J17">
            <v>1</v>
          </cell>
          <cell r="AA17">
            <v>1</v>
          </cell>
          <cell r="AD17">
            <v>10</v>
          </cell>
          <cell r="AE17">
            <v>2</v>
          </cell>
        </row>
        <row r="18">
          <cell r="B18">
            <v>12</v>
          </cell>
          <cell r="C18">
            <v>2</v>
          </cell>
          <cell r="D18">
            <v>1</v>
          </cell>
          <cell r="J18">
            <v>1</v>
          </cell>
          <cell r="R18">
            <v>1</v>
          </cell>
          <cell r="AD18">
            <v>12</v>
          </cell>
          <cell r="AE18">
            <v>1</v>
          </cell>
        </row>
        <row r="19">
          <cell r="B19">
            <v>8</v>
          </cell>
          <cell r="D19">
            <v>0</v>
          </cell>
          <cell r="R19">
            <v>1</v>
          </cell>
          <cell r="V19">
            <v>1</v>
          </cell>
          <cell r="AD19">
            <v>6</v>
          </cell>
        </row>
        <row r="20">
          <cell r="B20">
            <v>21</v>
          </cell>
          <cell r="C20">
            <v>3</v>
          </cell>
          <cell r="D20">
            <v>1</v>
          </cell>
          <cell r="H20">
            <v>1</v>
          </cell>
          <cell r="U20">
            <v>2</v>
          </cell>
          <cell r="V20">
            <v>13</v>
          </cell>
          <cell r="AD20">
            <v>7</v>
          </cell>
          <cell r="AE20">
            <v>1</v>
          </cell>
        </row>
        <row r="21">
          <cell r="B21">
            <v>23</v>
          </cell>
          <cell r="C21">
            <v>4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0</v>
          </cell>
          <cell r="S21">
            <v>0</v>
          </cell>
          <cell r="T21">
            <v>0</v>
          </cell>
          <cell r="U21">
            <v>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23</v>
          </cell>
          <cell r="AE21">
            <v>3</v>
          </cell>
        </row>
        <row r="22">
          <cell r="D22">
            <v>0</v>
          </cell>
          <cell r="AD22">
            <v>0</v>
          </cell>
        </row>
        <row r="23">
          <cell r="D23">
            <v>0</v>
          </cell>
          <cell r="AD23">
            <v>0</v>
          </cell>
        </row>
        <row r="24">
          <cell r="D24">
            <v>0</v>
          </cell>
          <cell r="AD24">
            <v>0</v>
          </cell>
        </row>
        <row r="25">
          <cell r="D25">
            <v>0</v>
          </cell>
          <cell r="AD25">
            <v>0</v>
          </cell>
        </row>
        <row r="26">
          <cell r="D26">
            <v>0</v>
          </cell>
          <cell r="AD26">
            <v>0</v>
          </cell>
        </row>
        <row r="27">
          <cell r="D27">
            <v>0</v>
          </cell>
          <cell r="AD27">
            <v>0</v>
          </cell>
        </row>
        <row r="28">
          <cell r="B28">
            <v>2</v>
          </cell>
          <cell r="C28">
            <v>1</v>
          </cell>
          <cell r="D28">
            <v>2</v>
          </cell>
          <cell r="H28">
            <v>1</v>
          </cell>
          <cell r="I28">
            <v>1</v>
          </cell>
          <cell r="AD28">
            <v>4</v>
          </cell>
          <cell r="AE28">
            <v>1</v>
          </cell>
        </row>
        <row r="29">
          <cell r="B29">
            <v>1</v>
          </cell>
          <cell r="C29">
            <v>1</v>
          </cell>
          <cell r="D29">
            <v>0</v>
          </cell>
          <cell r="AD29">
            <v>1</v>
          </cell>
          <cell r="AE29">
            <v>1</v>
          </cell>
        </row>
        <row r="30">
          <cell r="D30">
            <v>0</v>
          </cell>
          <cell r="AD30">
            <v>0</v>
          </cell>
        </row>
        <row r="31">
          <cell r="B31">
            <v>3</v>
          </cell>
          <cell r="C31">
            <v>1</v>
          </cell>
          <cell r="D31">
            <v>1</v>
          </cell>
          <cell r="H31">
            <v>1</v>
          </cell>
          <cell r="AC31">
            <v>1</v>
          </cell>
          <cell r="AD31">
            <v>3</v>
          </cell>
        </row>
        <row r="32">
          <cell r="B32">
            <v>3</v>
          </cell>
          <cell r="D32">
            <v>0</v>
          </cell>
          <cell r="AD32">
            <v>3</v>
          </cell>
        </row>
        <row r="33">
          <cell r="B33">
            <v>6</v>
          </cell>
          <cell r="D33">
            <v>1</v>
          </cell>
          <cell r="H33">
            <v>1</v>
          </cell>
          <cell r="AD33">
            <v>7</v>
          </cell>
        </row>
        <row r="34">
          <cell r="B34">
            <v>2</v>
          </cell>
          <cell r="C34">
            <v>1</v>
          </cell>
          <cell r="D34">
            <v>1</v>
          </cell>
          <cell r="H34">
            <v>1</v>
          </cell>
          <cell r="AD34">
            <v>3</v>
          </cell>
          <cell r="AE34">
            <v>1</v>
          </cell>
        </row>
        <row r="35">
          <cell r="B35">
            <v>6</v>
          </cell>
          <cell r="D35">
            <v>0</v>
          </cell>
          <cell r="U35">
            <v>4</v>
          </cell>
          <cell r="AD35">
            <v>2</v>
          </cell>
        </row>
      </sheetData>
      <sheetData sheetId="8">
        <row r="6">
          <cell r="B6">
            <v>33</v>
          </cell>
          <cell r="C6">
            <v>0</v>
          </cell>
          <cell r="D6">
            <v>15</v>
          </cell>
          <cell r="E6">
            <v>5</v>
          </cell>
          <cell r="F6">
            <v>0</v>
          </cell>
          <cell r="G6">
            <v>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</v>
          </cell>
          <cell r="M6">
            <v>0</v>
          </cell>
          <cell r="N6">
            <v>0</v>
          </cell>
          <cell r="U6">
            <v>1</v>
          </cell>
          <cell r="V6">
            <v>8</v>
          </cell>
          <cell r="AA6">
            <v>4</v>
          </cell>
          <cell r="AD6">
            <v>31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</v>
          </cell>
          <cell r="G10">
            <v>1</v>
          </cell>
        </row>
        <row r="11">
          <cell r="B11">
            <v>2</v>
          </cell>
          <cell r="D11">
            <v>2</v>
          </cell>
          <cell r="E11">
            <v>1</v>
          </cell>
          <cell r="G11">
            <v>1</v>
          </cell>
          <cell r="AA11">
            <v>2</v>
          </cell>
          <cell r="AD11">
            <v>2</v>
          </cell>
        </row>
        <row r="12">
          <cell r="B12">
            <v>1</v>
          </cell>
          <cell r="D12">
            <v>2</v>
          </cell>
          <cell r="E12">
            <v>1</v>
          </cell>
          <cell r="L12">
            <v>1</v>
          </cell>
          <cell r="AA12">
            <v>1</v>
          </cell>
        </row>
        <row r="13">
          <cell r="B13">
            <v>1</v>
          </cell>
          <cell r="D13">
            <v>2</v>
          </cell>
          <cell r="E13">
            <v>1</v>
          </cell>
          <cell r="L13">
            <v>1</v>
          </cell>
          <cell r="AA13">
            <v>1</v>
          </cell>
          <cell r="AD13">
            <v>2</v>
          </cell>
        </row>
        <row r="14">
          <cell r="B14">
            <v>2</v>
          </cell>
          <cell r="D14">
            <v>1</v>
          </cell>
          <cell r="G14">
            <v>1</v>
          </cell>
          <cell r="AD14">
            <v>1</v>
          </cell>
        </row>
        <row r="15">
          <cell r="B15">
            <v>1</v>
          </cell>
          <cell r="D15">
            <v>1</v>
          </cell>
          <cell r="G15">
            <v>1</v>
          </cell>
          <cell r="AD15">
            <v>2</v>
          </cell>
        </row>
        <row r="16">
          <cell r="B16">
            <v>4</v>
          </cell>
          <cell r="D16">
            <v>0</v>
          </cell>
          <cell r="AD16">
            <v>2</v>
          </cell>
        </row>
        <row r="17">
          <cell r="B17">
            <v>8</v>
          </cell>
          <cell r="D17">
            <v>3</v>
          </cell>
          <cell r="G17">
            <v>2</v>
          </cell>
          <cell r="L17">
            <v>1</v>
          </cell>
          <cell r="AD17">
            <v>5</v>
          </cell>
        </row>
        <row r="18">
          <cell r="B18">
            <v>6</v>
          </cell>
          <cell r="D18">
            <v>3</v>
          </cell>
          <cell r="E18">
            <v>2</v>
          </cell>
          <cell r="G18">
            <v>1</v>
          </cell>
          <cell r="AD18">
            <v>10</v>
          </cell>
        </row>
        <row r="19">
          <cell r="B19">
            <v>4</v>
          </cell>
          <cell r="D19">
            <v>0</v>
          </cell>
          <cell r="V19">
            <v>3</v>
          </cell>
          <cell r="AD19">
            <v>4</v>
          </cell>
        </row>
        <row r="20">
          <cell r="B20">
            <v>4</v>
          </cell>
          <cell r="D20">
            <v>0</v>
          </cell>
          <cell r="V20">
            <v>5</v>
          </cell>
          <cell r="AD20">
            <v>2</v>
          </cell>
        </row>
        <row r="21">
          <cell r="B21">
            <v>23</v>
          </cell>
          <cell r="C21">
            <v>0</v>
          </cell>
          <cell r="D21">
            <v>7</v>
          </cell>
          <cell r="E21">
            <v>2</v>
          </cell>
          <cell r="F21">
            <v>1</v>
          </cell>
          <cell r="G21">
            <v>3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0</v>
          </cell>
          <cell r="S21">
            <v>0</v>
          </cell>
          <cell r="T21">
            <v>2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2</v>
          </cell>
          <cell r="Z21">
            <v>3</v>
          </cell>
          <cell r="AA21">
            <v>0</v>
          </cell>
          <cell r="AB21">
            <v>0</v>
          </cell>
          <cell r="AC21">
            <v>0</v>
          </cell>
          <cell r="AD21">
            <v>21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</v>
          </cell>
          <cell r="J25">
            <v>1</v>
          </cell>
        </row>
        <row r="26">
          <cell r="B26">
            <v>1</v>
          </cell>
          <cell r="D26">
            <v>1</v>
          </cell>
          <cell r="G26">
            <v>1</v>
          </cell>
          <cell r="AD26">
            <v>2</v>
          </cell>
        </row>
        <row r="27">
          <cell r="D27">
            <v>0</v>
          </cell>
        </row>
        <row r="28">
          <cell r="B28">
            <v>1</v>
          </cell>
          <cell r="D28">
            <v>0</v>
          </cell>
          <cell r="Z28">
            <v>1</v>
          </cell>
        </row>
        <row r="29">
          <cell r="B29">
            <v>1</v>
          </cell>
          <cell r="D29">
            <v>0</v>
          </cell>
          <cell r="Y29">
            <v>1</v>
          </cell>
        </row>
        <row r="30">
          <cell r="B30">
            <v>3</v>
          </cell>
          <cell r="D30">
            <v>2</v>
          </cell>
          <cell r="E30">
            <v>1</v>
          </cell>
          <cell r="G30">
            <v>1</v>
          </cell>
          <cell r="Y30">
            <v>1</v>
          </cell>
          <cell r="Z30">
            <v>2</v>
          </cell>
          <cell r="AD30">
            <v>1</v>
          </cell>
        </row>
        <row r="31">
          <cell r="B31">
            <v>6</v>
          </cell>
          <cell r="D31">
            <v>1</v>
          </cell>
          <cell r="F31">
            <v>1</v>
          </cell>
          <cell r="AD31">
            <v>5</v>
          </cell>
        </row>
        <row r="32">
          <cell r="B32">
            <v>2</v>
          </cell>
          <cell r="D32">
            <v>0</v>
          </cell>
          <cell r="AD32">
            <v>2</v>
          </cell>
        </row>
        <row r="33">
          <cell r="B33">
            <v>6</v>
          </cell>
          <cell r="D33">
            <v>1</v>
          </cell>
          <cell r="G33">
            <v>1</v>
          </cell>
          <cell r="T33">
            <v>2</v>
          </cell>
          <cell r="AD33">
            <v>5</v>
          </cell>
        </row>
        <row r="34">
          <cell r="D34">
            <v>1</v>
          </cell>
          <cell r="E34">
            <v>1</v>
          </cell>
          <cell r="V34">
            <v>1</v>
          </cell>
          <cell r="AD34">
            <v>4</v>
          </cell>
        </row>
        <row r="35">
          <cell r="B35">
            <v>3</v>
          </cell>
          <cell r="D35">
            <v>0</v>
          </cell>
          <cell r="V35">
            <v>1</v>
          </cell>
          <cell r="AD35">
            <v>2</v>
          </cell>
        </row>
      </sheetData>
      <sheetData sheetId="9">
        <row r="6">
          <cell r="B6">
            <v>26</v>
          </cell>
          <cell r="C6">
            <v>0</v>
          </cell>
          <cell r="D6">
            <v>10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11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6</v>
          </cell>
          <cell r="W6">
            <v>0</v>
          </cell>
          <cell r="X6">
            <v>7</v>
          </cell>
          <cell r="Y6">
            <v>0</v>
          </cell>
          <cell r="Z6">
            <v>3</v>
          </cell>
          <cell r="AA6">
            <v>0</v>
          </cell>
          <cell r="AB6">
            <v>2</v>
          </cell>
          <cell r="AC6">
            <v>0</v>
          </cell>
          <cell r="AD6">
            <v>20</v>
          </cell>
        </row>
        <row r="7">
          <cell r="AD7">
            <v>0</v>
          </cell>
        </row>
        <row r="8">
          <cell r="B8">
            <v>1</v>
          </cell>
          <cell r="X8">
            <v>1</v>
          </cell>
          <cell r="AD8">
            <v>0</v>
          </cell>
        </row>
        <row r="9">
          <cell r="B9">
            <v>1</v>
          </cell>
          <cell r="D9">
            <v>1</v>
          </cell>
          <cell r="J9">
            <v>1</v>
          </cell>
          <cell r="X9">
            <v>1</v>
          </cell>
          <cell r="AD9">
            <v>1</v>
          </cell>
        </row>
        <row r="10">
          <cell r="B10">
            <v>1</v>
          </cell>
          <cell r="D10">
            <v>1</v>
          </cell>
          <cell r="J10">
            <v>1</v>
          </cell>
          <cell r="X10">
            <v>2</v>
          </cell>
          <cell r="AD10">
            <v>0</v>
          </cell>
        </row>
        <row r="11">
          <cell r="B11">
            <v>2</v>
          </cell>
          <cell r="D11">
            <v>2</v>
          </cell>
          <cell r="J11">
            <v>2</v>
          </cell>
          <cell r="AD11">
            <v>4</v>
          </cell>
        </row>
        <row r="12">
          <cell r="B12">
            <v>4</v>
          </cell>
          <cell r="X12">
            <v>1</v>
          </cell>
          <cell r="Z12">
            <v>2</v>
          </cell>
          <cell r="AB12">
            <v>1</v>
          </cell>
          <cell r="AD12">
            <v>0</v>
          </cell>
        </row>
        <row r="13">
          <cell r="B13">
            <v>1</v>
          </cell>
          <cell r="D13">
            <v>2</v>
          </cell>
          <cell r="J13">
            <v>2</v>
          </cell>
          <cell r="Z13">
            <v>1</v>
          </cell>
          <cell r="AB13">
            <v>1</v>
          </cell>
          <cell r="AD13">
            <v>2</v>
          </cell>
        </row>
        <row r="14">
          <cell r="B14">
            <v>2</v>
          </cell>
          <cell r="X14">
            <v>1</v>
          </cell>
          <cell r="AD14">
            <v>2</v>
          </cell>
        </row>
        <row r="15">
          <cell r="B15">
            <v>4</v>
          </cell>
          <cell r="D15">
            <v>2</v>
          </cell>
          <cell r="J15">
            <v>2</v>
          </cell>
          <cell r="X15">
            <v>1</v>
          </cell>
          <cell r="AD15">
            <v>1</v>
          </cell>
        </row>
        <row r="16">
          <cell r="B16">
            <v>2</v>
          </cell>
          <cell r="D16">
            <v>3</v>
          </cell>
          <cell r="L16">
            <v>1</v>
          </cell>
          <cell r="AD16">
            <v>5</v>
          </cell>
        </row>
        <row r="17">
          <cell r="B17">
            <v>6</v>
          </cell>
          <cell r="D17">
            <v>3</v>
          </cell>
          <cell r="J17">
            <v>3</v>
          </cell>
          <cell r="AD17">
            <v>9</v>
          </cell>
        </row>
        <row r="18">
          <cell r="B18">
            <v>1</v>
          </cell>
          <cell r="D18">
            <v>1</v>
          </cell>
          <cell r="V18">
            <v>4</v>
          </cell>
          <cell r="AD18">
            <v>2</v>
          </cell>
        </row>
        <row r="19">
          <cell r="B19">
            <v>1</v>
          </cell>
          <cell r="T19">
            <v>1</v>
          </cell>
          <cell r="V19">
            <v>1</v>
          </cell>
          <cell r="AD19">
            <v>0</v>
          </cell>
        </row>
        <row r="20">
          <cell r="V20">
            <v>1</v>
          </cell>
        </row>
        <row r="21">
          <cell r="B21">
            <v>20</v>
          </cell>
          <cell r="C21">
            <v>1</v>
          </cell>
          <cell r="D21">
            <v>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</v>
          </cell>
          <cell r="W21">
            <v>0</v>
          </cell>
          <cell r="X21">
            <v>3</v>
          </cell>
          <cell r="Y21">
            <v>0</v>
          </cell>
          <cell r="Z21">
            <v>4</v>
          </cell>
          <cell r="AA21">
            <v>0</v>
          </cell>
          <cell r="AB21">
            <v>1</v>
          </cell>
          <cell r="AC21">
            <v>0</v>
          </cell>
          <cell r="AD21">
            <v>15</v>
          </cell>
        </row>
        <row r="23">
          <cell r="B23">
            <v>1</v>
          </cell>
          <cell r="D23">
            <v>1</v>
          </cell>
          <cell r="J23">
            <v>1</v>
          </cell>
          <cell r="Z23">
            <v>1</v>
          </cell>
          <cell r="AD23">
            <v>1</v>
          </cell>
        </row>
        <row r="25">
          <cell r="B25">
            <v>1</v>
          </cell>
          <cell r="D25">
            <v>2</v>
          </cell>
          <cell r="J25">
            <v>2</v>
          </cell>
          <cell r="Z25">
            <v>1</v>
          </cell>
          <cell r="AD25">
            <v>2</v>
          </cell>
        </row>
        <row r="27">
          <cell r="D27">
            <v>1</v>
          </cell>
          <cell r="J27">
            <v>1</v>
          </cell>
          <cell r="X27">
            <v>1</v>
          </cell>
        </row>
        <row r="28">
          <cell r="B28">
            <v>2</v>
          </cell>
          <cell r="D28">
            <v>1</v>
          </cell>
          <cell r="J28">
            <v>1</v>
          </cell>
          <cell r="X28">
            <v>1</v>
          </cell>
          <cell r="AD28">
            <v>2</v>
          </cell>
        </row>
        <row r="29">
          <cell r="B29">
            <v>2</v>
          </cell>
          <cell r="X29">
            <v>1</v>
          </cell>
          <cell r="AD29">
            <v>1</v>
          </cell>
        </row>
        <row r="30">
          <cell r="B30">
            <v>2</v>
          </cell>
          <cell r="Z30">
            <v>1</v>
          </cell>
          <cell r="AD30">
            <v>2</v>
          </cell>
        </row>
        <row r="31">
          <cell r="B31">
            <v>3</v>
          </cell>
          <cell r="D31">
            <v>2</v>
          </cell>
          <cell r="J31">
            <v>2</v>
          </cell>
          <cell r="Z31">
            <v>1</v>
          </cell>
          <cell r="AB31">
            <v>1</v>
          </cell>
          <cell r="AD31">
            <v>1</v>
          </cell>
        </row>
        <row r="32">
          <cell r="B32">
            <v>5</v>
          </cell>
          <cell r="C32">
            <v>1</v>
          </cell>
          <cell r="V32">
            <v>3</v>
          </cell>
          <cell r="AD32">
            <v>5</v>
          </cell>
        </row>
        <row r="33">
          <cell r="B33">
            <v>2</v>
          </cell>
          <cell r="V33">
            <v>1</v>
          </cell>
          <cell r="AD33">
            <v>1</v>
          </cell>
        </row>
        <row r="34">
          <cell r="B34">
            <v>2</v>
          </cell>
          <cell r="V34">
            <v>2</v>
          </cell>
        </row>
      </sheetData>
      <sheetData sheetId="10">
        <row r="6">
          <cell r="B6">
            <v>46</v>
          </cell>
          <cell r="C6">
            <v>3</v>
          </cell>
          <cell r="D6">
            <v>12</v>
          </cell>
          <cell r="E6">
            <v>3</v>
          </cell>
          <cell r="F6">
            <v>3</v>
          </cell>
          <cell r="G6">
            <v>3</v>
          </cell>
          <cell r="H6">
            <v>2</v>
          </cell>
          <cell r="I6">
            <v>0</v>
          </cell>
          <cell r="J6">
            <v>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S6">
            <v>1</v>
          </cell>
          <cell r="V6">
            <v>8</v>
          </cell>
          <cell r="X6">
            <v>3</v>
          </cell>
          <cell r="Z6">
            <v>4</v>
          </cell>
          <cell r="AA6">
            <v>2</v>
          </cell>
          <cell r="AB6">
            <v>2</v>
          </cell>
          <cell r="AD6">
            <v>31</v>
          </cell>
        </row>
        <row r="7">
          <cell r="B7">
            <v>4</v>
          </cell>
          <cell r="D7">
            <v>1</v>
          </cell>
          <cell r="J7">
            <v>1</v>
          </cell>
          <cell r="X7">
            <v>1</v>
          </cell>
          <cell r="AA7">
            <v>2</v>
          </cell>
          <cell r="AB7">
            <v>1</v>
          </cell>
          <cell r="AD7">
            <v>1</v>
          </cell>
        </row>
        <row r="8">
          <cell r="B8">
            <v>2</v>
          </cell>
          <cell r="AD8">
            <v>2</v>
          </cell>
        </row>
        <row r="9">
          <cell r="B9">
            <v>1</v>
          </cell>
          <cell r="D9">
            <v>2</v>
          </cell>
          <cell r="J9">
            <v>2</v>
          </cell>
          <cell r="AD9">
            <v>3</v>
          </cell>
        </row>
        <row r="10">
          <cell r="B10">
            <v>6</v>
          </cell>
          <cell r="X10">
            <v>1</v>
          </cell>
          <cell r="Z10">
            <v>2</v>
          </cell>
          <cell r="AA10">
            <v>1</v>
          </cell>
          <cell r="AD10">
            <v>2</v>
          </cell>
        </row>
        <row r="11">
          <cell r="B11">
            <v>3</v>
          </cell>
          <cell r="D11">
            <v>3</v>
          </cell>
          <cell r="J11">
            <v>3</v>
          </cell>
          <cell r="Z11">
            <v>1</v>
          </cell>
          <cell r="AD11">
            <v>5</v>
          </cell>
        </row>
        <row r="12">
          <cell r="B12">
            <v>4</v>
          </cell>
          <cell r="C12">
            <v>1</v>
          </cell>
          <cell r="AD12">
            <v>4</v>
          </cell>
        </row>
        <row r="13">
          <cell r="B13">
            <v>3</v>
          </cell>
          <cell r="D13">
            <v>1</v>
          </cell>
          <cell r="J13">
            <v>1</v>
          </cell>
          <cell r="O13">
            <v>1</v>
          </cell>
          <cell r="S13">
            <v>1</v>
          </cell>
          <cell r="AD13">
            <v>3</v>
          </cell>
        </row>
        <row r="14">
          <cell r="B14">
            <v>4</v>
          </cell>
          <cell r="D14">
            <v>1</v>
          </cell>
          <cell r="J14">
            <v>1</v>
          </cell>
          <cell r="AB14">
            <v>1</v>
          </cell>
          <cell r="AD14">
            <v>4</v>
          </cell>
        </row>
        <row r="15">
          <cell r="B15">
            <v>1</v>
          </cell>
          <cell r="D15">
            <v>1</v>
          </cell>
          <cell r="J15">
            <v>1</v>
          </cell>
          <cell r="X15">
            <v>1</v>
          </cell>
          <cell r="AD15">
            <v>1</v>
          </cell>
        </row>
        <row r="16">
          <cell r="B16">
            <v>3</v>
          </cell>
          <cell r="AD16">
            <v>3</v>
          </cell>
        </row>
        <row r="17">
          <cell r="B17">
            <v>6</v>
          </cell>
          <cell r="C17">
            <v>1</v>
          </cell>
          <cell r="Z17">
            <v>1</v>
          </cell>
          <cell r="AD17">
            <v>3</v>
          </cell>
        </row>
        <row r="18">
          <cell r="B18">
            <v>4</v>
          </cell>
          <cell r="D18">
            <v>1</v>
          </cell>
          <cell r="E18">
            <v>2</v>
          </cell>
          <cell r="F18">
            <v>1</v>
          </cell>
          <cell r="G18">
            <v>1</v>
          </cell>
          <cell r="V18">
            <v>3</v>
          </cell>
          <cell r="AD18">
            <v>2</v>
          </cell>
        </row>
        <row r="19">
          <cell r="B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V19">
            <v>1</v>
          </cell>
          <cell r="AD19">
            <v>1</v>
          </cell>
        </row>
        <row r="20">
          <cell r="B20">
            <v>4</v>
          </cell>
          <cell r="C20">
            <v>1</v>
          </cell>
          <cell r="D20">
            <v>1</v>
          </cell>
          <cell r="F20">
            <v>1</v>
          </cell>
          <cell r="G20">
            <v>1</v>
          </cell>
          <cell r="H20">
            <v>1</v>
          </cell>
          <cell r="V20">
            <v>4</v>
          </cell>
          <cell r="AD20">
            <v>1</v>
          </cell>
        </row>
        <row r="21">
          <cell r="B21">
            <v>26</v>
          </cell>
          <cell r="C21">
            <v>2</v>
          </cell>
          <cell r="D21">
            <v>4</v>
          </cell>
          <cell r="E21">
            <v>0</v>
          </cell>
          <cell r="H21">
            <v>3</v>
          </cell>
          <cell r="J21">
            <v>1</v>
          </cell>
          <cell r="R21">
            <v>2</v>
          </cell>
          <cell r="V21">
            <v>10</v>
          </cell>
          <cell r="X21">
            <v>2</v>
          </cell>
          <cell r="Z21">
            <v>3</v>
          </cell>
          <cell r="AD21">
            <v>13</v>
          </cell>
        </row>
        <row r="22">
          <cell r="B22">
            <v>1</v>
          </cell>
          <cell r="AD22">
            <v>1</v>
          </cell>
        </row>
        <row r="23">
          <cell r="B23">
            <v>1</v>
          </cell>
          <cell r="C23">
            <v>1</v>
          </cell>
          <cell r="AD23">
            <v>1</v>
          </cell>
        </row>
        <row r="24">
          <cell r="B24">
            <v>1</v>
          </cell>
          <cell r="X24">
            <v>1</v>
          </cell>
        </row>
        <row r="25">
          <cell r="B25">
            <v>2</v>
          </cell>
          <cell r="R25">
            <v>1</v>
          </cell>
          <cell r="Z25">
            <v>1</v>
          </cell>
        </row>
        <row r="26">
          <cell r="D26">
            <v>1</v>
          </cell>
          <cell r="J26">
            <v>1</v>
          </cell>
          <cell r="R26">
            <v>1</v>
          </cell>
        </row>
        <row r="27">
          <cell r="B27">
            <v>1</v>
          </cell>
          <cell r="AD27">
            <v>1</v>
          </cell>
        </row>
        <row r="28">
          <cell r="B28">
            <v>1</v>
          </cell>
          <cell r="Z28">
            <v>1</v>
          </cell>
        </row>
        <row r="29">
          <cell r="B29">
            <v>1</v>
          </cell>
          <cell r="X29">
            <v>1</v>
          </cell>
        </row>
        <row r="31">
          <cell r="B31">
            <v>1</v>
          </cell>
          <cell r="D31">
            <v>1</v>
          </cell>
          <cell r="H31">
            <v>1</v>
          </cell>
          <cell r="AD31">
            <v>2</v>
          </cell>
        </row>
        <row r="32">
          <cell r="B32">
            <v>1</v>
          </cell>
          <cell r="AD32">
            <v>1</v>
          </cell>
        </row>
        <row r="33">
          <cell r="B33">
            <v>10</v>
          </cell>
          <cell r="C33">
            <v>1</v>
          </cell>
          <cell r="D33">
            <v>2</v>
          </cell>
          <cell r="H33">
            <v>2</v>
          </cell>
          <cell r="V33">
            <v>5</v>
          </cell>
          <cell r="Z33">
            <v>1</v>
          </cell>
          <cell r="AD33">
            <v>6</v>
          </cell>
        </row>
        <row r="34">
          <cell r="B34">
            <v>4</v>
          </cell>
          <cell r="V34">
            <v>4</v>
          </cell>
        </row>
        <row r="35">
          <cell r="B35">
            <v>2</v>
          </cell>
          <cell r="V35">
            <v>1</v>
          </cell>
          <cell r="AD35">
            <v>1</v>
          </cell>
        </row>
      </sheetData>
      <sheetData sheetId="11">
        <row r="6">
          <cell r="B6">
            <v>31</v>
          </cell>
          <cell r="C6">
            <v>2</v>
          </cell>
          <cell r="D6">
            <v>15</v>
          </cell>
          <cell r="E6">
            <v>2</v>
          </cell>
          <cell r="G6">
            <v>13</v>
          </cell>
          <cell r="L6">
            <v>2</v>
          </cell>
          <cell r="R6">
            <v>0</v>
          </cell>
          <cell r="S6">
            <v>2</v>
          </cell>
          <cell r="T6">
            <v>0</v>
          </cell>
          <cell r="U6">
            <v>0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>
            <v>0</v>
          </cell>
          <cell r="AB6">
            <v>1</v>
          </cell>
          <cell r="AC6">
            <v>0</v>
          </cell>
          <cell r="AD6">
            <v>37</v>
          </cell>
        </row>
        <row r="7">
          <cell r="D7">
            <v>0</v>
          </cell>
          <cell r="AD7">
            <v>0</v>
          </cell>
        </row>
        <row r="8">
          <cell r="D8">
            <v>0</v>
          </cell>
          <cell r="AD8">
            <v>0</v>
          </cell>
        </row>
        <row r="9">
          <cell r="D9">
            <v>0</v>
          </cell>
          <cell r="AD9">
            <v>0</v>
          </cell>
        </row>
        <row r="10">
          <cell r="B10">
            <v>1</v>
          </cell>
          <cell r="D10">
            <v>0</v>
          </cell>
          <cell r="Z10">
            <v>1</v>
          </cell>
          <cell r="AD10">
            <v>0</v>
          </cell>
        </row>
        <row r="11">
          <cell r="B11">
            <v>2</v>
          </cell>
          <cell r="D11">
            <v>0</v>
          </cell>
          <cell r="AB11">
            <v>1</v>
          </cell>
          <cell r="AD11">
            <v>1</v>
          </cell>
        </row>
        <row r="12">
          <cell r="B12">
            <v>1</v>
          </cell>
          <cell r="D12">
            <v>0</v>
          </cell>
          <cell r="AD12">
            <v>1</v>
          </cell>
        </row>
        <row r="13">
          <cell r="B13">
            <v>2</v>
          </cell>
          <cell r="D13">
            <v>0</v>
          </cell>
          <cell r="Z13">
            <v>1</v>
          </cell>
          <cell r="AD13">
            <v>1</v>
          </cell>
        </row>
        <row r="14">
          <cell r="B14">
            <v>4</v>
          </cell>
          <cell r="D14">
            <v>0</v>
          </cell>
          <cell r="S14">
            <v>1</v>
          </cell>
          <cell r="AD14">
            <v>3</v>
          </cell>
        </row>
        <row r="15">
          <cell r="B15">
            <v>4</v>
          </cell>
          <cell r="D15">
            <v>0</v>
          </cell>
          <cell r="AD15">
            <v>4</v>
          </cell>
        </row>
        <row r="16">
          <cell r="B16">
            <v>4</v>
          </cell>
          <cell r="D16">
            <v>1</v>
          </cell>
          <cell r="L16">
            <v>1</v>
          </cell>
          <cell r="AD16">
            <v>5</v>
          </cell>
        </row>
        <row r="17">
          <cell r="B17">
            <v>7</v>
          </cell>
          <cell r="D17">
            <v>1</v>
          </cell>
          <cell r="L17">
            <v>1</v>
          </cell>
          <cell r="S17">
            <v>1</v>
          </cell>
          <cell r="AD17">
            <v>7</v>
          </cell>
        </row>
        <row r="18">
          <cell r="B18">
            <v>4</v>
          </cell>
          <cell r="D18">
            <v>0</v>
          </cell>
          <cell r="AD18">
            <v>4</v>
          </cell>
        </row>
        <row r="19">
          <cell r="B19">
            <v>2</v>
          </cell>
          <cell r="D19">
            <v>0</v>
          </cell>
          <cell r="AD19">
            <v>2</v>
          </cell>
        </row>
        <row r="20">
          <cell r="D20">
            <v>0</v>
          </cell>
          <cell r="V20">
            <v>1</v>
          </cell>
          <cell r="AD20">
            <v>-1</v>
          </cell>
        </row>
        <row r="21">
          <cell r="B21">
            <v>20</v>
          </cell>
          <cell r="C21">
            <v>1</v>
          </cell>
          <cell r="D21">
            <v>6</v>
          </cell>
          <cell r="E21">
            <v>1</v>
          </cell>
          <cell r="G21">
            <v>5</v>
          </cell>
          <cell r="L21">
            <v>1</v>
          </cell>
          <cell r="R21">
            <v>0</v>
          </cell>
          <cell r="S21">
            <v>2</v>
          </cell>
          <cell r="T21">
            <v>0</v>
          </cell>
          <cell r="U21">
            <v>5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0</v>
          </cell>
          <cell r="AB21">
            <v>1</v>
          </cell>
          <cell r="AC21">
            <v>0</v>
          </cell>
          <cell r="AD21">
            <v>14</v>
          </cell>
        </row>
        <row r="22">
          <cell r="D22">
            <v>0</v>
          </cell>
          <cell r="AD22">
            <v>0</v>
          </cell>
        </row>
        <row r="23">
          <cell r="D23">
            <v>0</v>
          </cell>
          <cell r="AD23">
            <v>0</v>
          </cell>
        </row>
        <row r="24">
          <cell r="D24">
            <v>0</v>
          </cell>
          <cell r="AD24">
            <v>0</v>
          </cell>
        </row>
        <row r="25">
          <cell r="D25">
            <v>0</v>
          </cell>
          <cell r="AD25">
            <v>0</v>
          </cell>
        </row>
        <row r="26">
          <cell r="B26">
            <v>1</v>
          </cell>
          <cell r="D26">
            <v>0</v>
          </cell>
          <cell r="AD26">
            <v>1</v>
          </cell>
        </row>
        <row r="27">
          <cell r="B27">
            <v>1</v>
          </cell>
          <cell r="D27">
            <v>0</v>
          </cell>
          <cell r="Z27">
            <v>1</v>
          </cell>
          <cell r="AD27">
            <v>0</v>
          </cell>
        </row>
        <row r="28">
          <cell r="B28">
            <v>1</v>
          </cell>
          <cell r="D28">
            <v>0</v>
          </cell>
          <cell r="AD28">
            <v>1</v>
          </cell>
        </row>
        <row r="29">
          <cell r="B29">
            <v>1</v>
          </cell>
          <cell r="D29">
            <v>0</v>
          </cell>
          <cell r="AB29">
            <v>1</v>
          </cell>
          <cell r="AD29">
            <v>0</v>
          </cell>
        </row>
        <row r="30">
          <cell r="B30">
            <v>2</v>
          </cell>
          <cell r="D30">
            <v>0</v>
          </cell>
          <cell r="AD30">
            <v>2</v>
          </cell>
        </row>
        <row r="31">
          <cell r="B31">
            <v>5</v>
          </cell>
          <cell r="D31">
            <v>0</v>
          </cell>
          <cell r="S31">
            <v>1</v>
          </cell>
          <cell r="AD31">
            <v>4</v>
          </cell>
        </row>
        <row r="32">
          <cell r="B32">
            <v>4</v>
          </cell>
          <cell r="D32">
            <v>1</v>
          </cell>
          <cell r="L32">
            <v>1</v>
          </cell>
          <cell r="S32">
            <v>1</v>
          </cell>
          <cell r="V32">
            <v>1</v>
          </cell>
          <cell r="AD32">
            <v>3</v>
          </cell>
        </row>
        <row r="33">
          <cell r="B33">
            <v>1</v>
          </cell>
          <cell r="D33">
            <v>0</v>
          </cell>
          <cell r="U33">
            <v>1</v>
          </cell>
          <cell r="AD33">
            <v>0</v>
          </cell>
        </row>
        <row r="34">
          <cell r="B34">
            <v>4</v>
          </cell>
          <cell r="D34">
            <v>1</v>
          </cell>
          <cell r="E34">
            <v>1</v>
          </cell>
          <cell r="U34">
            <v>4</v>
          </cell>
          <cell r="AD34">
            <v>1</v>
          </cell>
        </row>
        <row r="35">
          <cell r="D35">
            <v>0</v>
          </cell>
          <cell r="AD35">
            <v>0</v>
          </cell>
        </row>
      </sheetData>
      <sheetData sheetId="12">
        <row r="6">
          <cell r="B6">
            <v>62</v>
          </cell>
          <cell r="C6">
            <v>11</v>
          </cell>
          <cell r="D6">
            <v>8</v>
          </cell>
          <cell r="E6">
            <v>0</v>
          </cell>
          <cell r="F6">
            <v>0</v>
          </cell>
          <cell r="G6">
            <v>0</v>
          </cell>
          <cell r="H6">
            <v>3</v>
          </cell>
          <cell r="I6">
            <v>0</v>
          </cell>
          <cell r="J6">
            <v>0</v>
          </cell>
          <cell r="K6">
            <v>0</v>
          </cell>
          <cell r="L6">
            <v>4</v>
          </cell>
          <cell r="M6">
            <v>0</v>
          </cell>
          <cell r="N6">
            <v>0</v>
          </cell>
          <cell r="O6">
            <v>0</v>
          </cell>
          <cell r="R6">
            <v>2</v>
          </cell>
          <cell r="U6">
            <v>2</v>
          </cell>
          <cell r="V6">
            <v>14</v>
          </cell>
          <cell r="AA6">
            <v>2</v>
          </cell>
          <cell r="AD6">
            <v>50</v>
          </cell>
          <cell r="AE6">
            <v>8</v>
          </cell>
        </row>
        <row r="12">
          <cell r="B12">
            <v>1</v>
          </cell>
          <cell r="D12">
            <v>1</v>
          </cell>
          <cell r="AD12">
            <v>3</v>
          </cell>
        </row>
        <row r="13">
          <cell r="B13">
            <v>3</v>
          </cell>
          <cell r="C13">
            <v>2</v>
          </cell>
          <cell r="D13">
            <v>1</v>
          </cell>
          <cell r="L13">
            <v>1</v>
          </cell>
          <cell r="AD13">
            <v>3</v>
          </cell>
        </row>
        <row r="14">
          <cell r="B14">
            <v>3</v>
          </cell>
          <cell r="D14">
            <v>1</v>
          </cell>
          <cell r="L14">
            <v>1</v>
          </cell>
          <cell r="AD14">
            <v>4</v>
          </cell>
          <cell r="AE14">
            <v>2</v>
          </cell>
        </row>
        <row r="15">
          <cell r="B15">
            <v>1</v>
          </cell>
          <cell r="AA15">
            <v>1</v>
          </cell>
        </row>
        <row r="16">
          <cell r="B16">
            <v>3</v>
          </cell>
          <cell r="C16">
            <v>2</v>
          </cell>
          <cell r="D16">
            <v>2</v>
          </cell>
          <cell r="H16">
            <v>2</v>
          </cell>
          <cell r="AD16">
            <v>5</v>
          </cell>
          <cell r="AE16">
            <v>2</v>
          </cell>
        </row>
        <row r="17">
          <cell r="B17">
            <v>10</v>
          </cell>
          <cell r="C17">
            <v>2</v>
          </cell>
          <cell r="D17">
            <v>1</v>
          </cell>
          <cell r="L17">
            <v>1</v>
          </cell>
          <cell r="AA17">
            <v>1</v>
          </cell>
          <cell r="AD17">
            <v>10</v>
          </cell>
          <cell r="AE17">
            <v>2</v>
          </cell>
        </row>
        <row r="18">
          <cell r="B18">
            <v>12</v>
          </cell>
          <cell r="C18">
            <v>2</v>
          </cell>
          <cell r="D18">
            <v>1</v>
          </cell>
          <cell r="L18">
            <v>1</v>
          </cell>
          <cell r="R18">
            <v>1</v>
          </cell>
          <cell r="AD18">
            <v>12</v>
          </cell>
          <cell r="AE18">
            <v>1</v>
          </cell>
        </row>
        <row r="19">
          <cell r="B19">
            <v>8</v>
          </cell>
          <cell r="R19">
            <v>1</v>
          </cell>
          <cell r="V19">
            <v>1</v>
          </cell>
          <cell r="AD19">
            <v>5</v>
          </cell>
        </row>
        <row r="20">
          <cell r="B20">
            <v>21</v>
          </cell>
          <cell r="C20">
            <v>3</v>
          </cell>
          <cell r="D20">
            <v>1</v>
          </cell>
          <cell r="H20">
            <v>1</v>
          </cell>
          <cell r="U20">
            <v>2</v>
          </cell>
          <cell r="V20">
            <v>13</v>
          </cell>
          <cell r="AD20">
            <v>7</v>
          </cell>
          <cell r="AE20">
            <v>1</v>
          </cell>
        </row>
        <row r="21">
          <cell r="B21">
            <v>25</v>
          </cell>
          <cell r="C21">
            <v>4</v>
          </cell>
          <cell r="D21">
            <v>5</v>
          </cell>
          <cell r="E21">
            <v>0</v>
          </cell>
          <cell r="F21">
            <v>0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23</v>
          </cell>
          <cell r="AE21">
            <v>3</v>
          </cell>
        </row>
        <row r="28">
          <cell r="B28">
            <v>2</v>
          </cell>
          <cell r="C28">
            <v>1</v>
          </cell>
          <cell r="D28">
            <v>2</v>
          </cell>
          <cell r="H28">
            <v>1</v>
          </cell>
          <cell r="K28">
            <v>1</v>
          </cell>
          <cell r="AD28">
            <v>4</v>
          </cell>
          <cell r="AE28">
            <v>1</v>
          </cell>
        </row>
        <row r="29">
          <cell r="B29">
            <v>1</v>
          </cell>
          <cell r="C29">
            <v>1</v>
          </cell>
          <cell r="AD29">
            <v>1</v>
          </cell>
          <cell r="AE29">
            <v>1</v>
          </cell>
        </row>
        <row r="31">
          <cell r="B31">
            <v>3</v>
          </cell>
          <cell r="C31">
            <v>1</v>
          </cell>
          <cell r="D31">
            <v>1</v>
          </cell>
          <cell r="H31">
            <v>1</v>
          </cell>
          <cell r="AC31">
            <v>1</v>
          </cell>
          <cell r="AD31">
            <v>3</v>
          </cell>
        </row>
        <row r="32">
          <cell r="B32">
            <v>5</v>
          </cell>
          <cell r="AD32">
            <v>3</v>
          </cell>
        </row>
        <row r="33">
          <cell r="B33">
            <v>6</v>
          </cell>
          <cell r="D33">
            <v>1</v>
          </cell>
          <cell r="H33">
            <v>1</v>
          </cell>
          <cell r="AD33">
            <v>7</v>
          </cell>
        </row>
        <row r="34">
          <cell r="B34">
            <v>2</v>
          </cell>
          <cell r="C34">
            <v>1</v>
          </cell>
          <cell r="D34">
            <v>1</v>
          </cell>
          <cell r="H34">
            <v>1</v>
          </cell>
          <cell r="AD34">
            <v>3</v>
          </cell>
          <cell r="AE34">
            <v>1</v>
          </cell>
        </row>
        <row r="35">
          <cell r="B35">
            <v>6</v>
          </cell>
          <cell r="U35">
            <v>4</v>
          </cell>
          <cell r="AD35">
            <v>2</v>
          </cell>
        </row>
      </sheetData>
      <sheetData sheetId="13">
        <row r="6">
          <cell r="B6">
            <v>20</v>
          </cell>
          <cell r="D6">
            <v>7</v>
          </cell>
          <cell r="J6">
            <v>5</v>
          </cell>
          <cell r="K6">
            <v>1</v>
          </cell>
          <cell r="N6">
            <v>1</v>
          </cell>
          <cell r="V6">
            <v>2</v>
          </cell>
          <cell r="Z6">
            <v>3</v>
          </cell>
          <cell r="AD6">
            <v>22</v>
          </cell>
        </row>
        <row r="12">
          <cell r="B12">
            <v>1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5</v>
          </cell>
        </row>
        <row r="19">
          <cell r="B19">
            <v>2</v>
          </cell>
        </row>
        <row r="20">
          <cell r="B20">
            <v>4</v>
          </cell>
        </row>
        <row r="21">
          <cell r="B21">
            <v>25</v>
          </cell>
          <cell r="C21">
            <v>2</v>
          </cell>
          <cell r="D21">
            <v>9</v>
          </cell>
          <cell r="E21">
            <v>4</v>
          </cell>
          <cell r="F21">
            <v>1</v>
          </cell>
          <cell r="G21">
            <v>6</v>
          </cell>
          <cell r="J21">
            <v>7</v>
          </cell>
          <cell r="L21">
            <v>1</v>
          </cell>
          <cell r="N21">
            <v>1</v>
          </cell>
          <cell r="R21">
            <v>2</v>
          </cell>
          <cell r="U21">
            <v>7</v>
          </cell>
          <cell r="V21">
            <v>1</v>
          </cell>
          <cell r="Z21">
            <v>2</v>
          </cell>
          <cell r="AD21">
            <v>25</v>
          </cell>
        </row>
        <row r="25">
          <cell r="B25">
            <v>1</v>
          </cell>
        </row>
        <row r="26">
          <cell r="B26">
            <v>1</v>
          </cell>
        </row>
        <row r="28">
          <cell r="B28">
            <v>1</v>
          </cell>
        </row>
        <row r="30">
          <cell r="B30">
            <v>1</v>
          </cell>
        </row>
        <row r="31">
          <cell r="B31">
            <v>5</v>
          </cell>
        </row>
        <row r="32">
          <cell r="B32">
            <v>2</v>
          </cell>
        </row>
        <row r="33">
          <cell r="B33">
            <v>7</v>
          </cell>
        </row>
        <row r="34">
          <cell r="B34">
            <v>2</v>
          </cell>
        </row>
        <row r="35">
          <cell r="B35">
            <v>5</v>
          </cell>
        </row>
      </sheetData>
      <sheetData sheetId="14">
        <row r="6">
          <cell r="B6">
            <v>63</v>
          </cell>
          <cell r="C6">
            <v>23</v>
          </cell>
          <cell r="D6">
            <v>6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6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46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B11">
            <v>4</v>
          </cell>
          <cell r="C11">
            <v>2</v>
          </cell>
          <cell r="D11">
            <v>0</v>
          </cell>
        </row>
        <row r="12">
          <cell r="B12">
            <v>3</v>
          </cell>
          <cell r="C12">
            <v>2</v>
          </cell>
          <cell r="D12">
            <v>0</v>
          </cell>
          <cell r="AC12">
            <v>1</v>
          </cell>
          <cell r="AD12">
            <v>3</v>
          </cell>
        </row>
        <row r="13">
          <cell r="B13">
            <v>3</v>
          </cell>
          <cell r="C13">
            <v>1</v>
          </cell>
          <cell r="D13">
            <v>0</v>
          </cell>
          <cell r="AD13">
            <v>3</v>
          </cell>
          <cell r="AE13">
            <v>1</v>
          </cell>
        </row>
        <row r="14">
          <cell r="B14">
            <v>6</v>
          </cell>
          <cell r="C14">
            <v>3</v>
          </cell>
          <cell r="D14">
            <v>0</v>
          </cell>
          <cell r="AD14">
            <v>3</v>
          </cell>
          <cell r="AE14">
            <v>2</v>
          </cell>
        </row>
        <row r="15">
          <cell r="B15">
            <v>3</v>
          </cell>
          <cell r="C15">
            <v>1</v>
          </cell>
          <cell r="D15">
            <v>3</v>
          </cell>
          <cell r="AD15">
            <v>6</v>
          </cell>
          <cell r="AE15">
            <v>1</v>
          </cell>
        </row>
        <row r="16">
          <cell r="B16">
            <v>10</v>
          </cell>
          <cell r="C16">
            <v>6</v>
          </cell>
          <cell r="D16">
            <v>0</v>
          </cell>
          <cell r="AD16">
            <v>3</v>
          </cell>
          <cell r="AE16">
            <v>3</v>
          </cell>
        </row>
        <row r="17">
          <cell r="B17">
            <v>9</v>
          </cell>
          <cell r="C17">
            <v>2</v>
          </cell>
          <cell r="D17">
            <v>1</v>
          </cell>
          <cell r="AD17">
            <v>10</v>
          </cell>
          <cell r="AE17">
            <v>1</v>
          </cell>
        </row>
        <row r="18">
          <cell r="B18">
            <v>9</v>
          </cell>
          <cell r="C18">
            <v>2</v>
          </cell>
          <cell r="D18">
            <v>0</v>
          </cell>
          <cell r="AD18">
            <v>9</v>
          </cell>
          <cell r="AE18">
            <v>6</v>
          </cell>
        </row>
        <row r="19">
          <cell r="B19">
            <v>7</v>
          </cell>
          <cell r="C19">
            <v>2</v>
          </cell>
          <cell r="D19">
            <v>0</v>
          </cell>
          <cell r="U19">
            <v>1</v>
          </cell>
          <cell r="V19">
            <v>2</v>
          </cell>
          <cell r="AD19">
            <v>4</v>
          </cell>
          <cell r="AE19">
            <v>2</v>
          </cell>
        </row>
        <row r="20">
          <cell r="B20">
            <v>9</v>
          </cell>
          <cell r="C20">
            <v>2</v>
          </cell>
          <cell r="D20">
            <v>2</v>
          </cell>
          <cell r="G20">
            <v>2</v>
          </cell>
          <cell r="V20">
            <v>4</v>
          </cell>
          <cell r="AD20">
            <v>5</v>
          </cell>
          <cell r="AE20">
            <v>1</v>
          </cell>
        </row>
        <row r="21">
          <cell r="B21">
            <v>37</v>
          </cell>
          <cell r="C21">
            <v>21</v>
          </cell>
          <cell r="D21">
            <v>6</v>
          </cell>
          <cell r="E21">
            <v>0</v>
          </cell>
          <cell r="F21">
            <v>0</v>
          </cell>
          <cell r="G21">
            <v>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36</v>
          </cell>
          <cell r="AE21">
            <v>15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B26">
            <v>3</v>
          </cell>
          <cell r="C26">
            <v>3</v>
          </cell>
          <cell r="AD26">
            <v>3</v>
          </cell>
          <cell r="AE26">
            <v>3</v>
          </cell>
        </row>
        <row r="27">
          <cell r="B27">
            <v>2</v>
          </cell>
          <cell r="C27">
            <v>1</v>
          </cell>
          <cell r="AD27">
            <v>2</v>
          </cell>
          <cell r="AE27">
            <v>1</v>
          </cell>
        </row>
        <row r="28">
          <cell r="B28">
            <v>3</v>
          </cell>
          <cell r="C28">
            <v>2</v>
          </cell>
          <cell r="D28">
            <v>1</v>
          </cell>
          <cell r="G28">
            <v>1</v>
          </cell>
          <cell r="AD28">
            <v>4</v>
          </cell>
          <cell r="AE28">
            <v>2</v>
          </cell>
        </row>
        <row r="29">
          <cell r="B29">
            <v>3</v>
          </cell>
          <cell r="C29">
            <v>1</v>
          </cell>
          <cell r="D29">
            <v>2</v>
          </cell>
          <cell r="G29">
            <v>2</v>
          </cell>
          <cell r="AD29">
            <v>5</v>
          </cell>
          <cell r="AE29">
            <v>1</v>
          </cell>
        </row>
        <row r="30">
          <cell r="D30">
            <v>2</v>
          </cell>
          <cell r="G30">
            <v>2</v>
          </cell>
          <cell r="AD30">
            <v>2</v>
          </cell>
          <cell r="AE30">
            <v>0</v>
          </cell>
        </row>
        <row r="31">
          <cell r="B31">
            <v>2</v>
          </cell>
          <cell r="C31">
            <v>1</v>
          </cell>
          <cell r="AD31">
            <v>2</v>
          </cell>
          <cell r="AE31">
            <v>1</v>
          </cell>
        </row>
        <row r="32">
          <cell r="B32">
            <v>5</v>
          </cell>
          <cell r="C32">
            <v>2</v>
          </cell>
          <cell r="D32">
            <v>1</v>
          </cell>
          <cell r="G32">
            <v>1</v>
          </cell>
          <cell r="AD32">
            <v>6</v>
          </cell>
          <cell r="AE32">
            <v>2</v>
          </cell>
        </row>
        <row r="33">
          <cell r="B33">
            <v>5</v>
          </cell>
          <cell r="C33">
            <v>3</v>
          </cell>
          <cell r="V33">
            <v>3</v>
          </cell>
          <cell r="AD33">
            <v>2</v>
          </cell>
          <cell r="AE33">
            <v>0</v>
          </cell>
        </row>
        <row r="34">
          <cell r="B34">
            <v>9</v>
          </cell>
          <cell r="C34">
            <v>4</v>
          </cell>
          <cell r="V34">
            <v>2</v>
          </cell>
          <cell r="AD34">
            <v>7</v>
          </cell>
          <cell r="AE34">
            <v>3</v>
          </cell>
        </row>
        <row r="35">
          <cell r="B35">
            <v>5</v>
          </cell>
          <cell r="C35">
            <v>4</v>
          </cell>
          <cell r="V35">
            <v>2</v>
          </cell>
          <cell r="AD35">
            <v>3</v>
          </cell>
          <cell r="AE35">
            <v>2</v>
          </cell>
        </row>
      </sheetData>
      <sheetData sheetId="15">
        <row r="6"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2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B16">
            <v>1</v>
          </cell>
          <cell r="AD16">
            <v>1</v>
          </cell>
        </row>
        <row r="17">
          <cell r="AD17">
            <v>0</v>
          </cell>
        </row>
        <row r="18">
          <cell r="B18">
            <v>1</v>
          </cell>
          <cell r="AD18">
            <v>1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B21">
            <v>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B34">
            <v>4</v>
          </cell>
          <cell r="V34">
            <v>3</v>
          </cell>
          <cell r="AD34">
            <v>1</v>
          </cell>
        </row>
        <row r="35">
          <cell r="AD35">
            <v>0</v>
          </cell>
        </row>
      </sheetData>
      <sheetData sheetId="16">
        <row r="6">
          <cell r="B6">
            <v>59</v>
          </cell>
          <cell r="C6">
            <v>3</v>
          </cell>
          <cell r="D6">
            <v>3</v>
          </cell>
          <cell r="AD6">
            <v>39</v>
          </cell>
          <cell r="AE6">
            <v>3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B10">
            <v>2</v>
          </cell>
          <cell r="D10">
            <v>0</v>
          </cell>
        </row>
        <row r="11">
          <cell r="B11">
            <v>5</v>
          </cell>
          <cell r="C11">
            <v>1</v>
          </cell>
          <cell r="D11">
            <v>0</v>
          </cell>
          <cell r="AD11">
            <v>1</v>
          </cell>
          <cell r="AE11">
            <v>1</v>
          </cell>
        </row>
        <row r="12">
          <cell r="B12">
            <v>8</v>
          </cell>
          <cell r="D12">
            <v>0</v>
          </cell>
          <cell r="AD12">
            <v>2</v>
          </cell>
        </row>
        <row r="13">
          <cell r="B13">
            <v>6</v>
          </cell>
          <cell r="D13">
            <v>0</v>
          </cell>
          <cell r="AD13">
            <v>6</v>
          </cell>
        </row>
        <row r="14">
          <cell r="B14">
            <v>7</v>
          </cell>
          <cell r="D14">
            <v>0</v>
          </cell>
          <cell r="AD14">
            <v>7</v>
          </cell>
          <cell r="AE14">
            <v>1</v>
          </cell>
        </row>
        <row r="15">
          <cell r="B15">
            <v>4</v>
          </cell>
          <cell r="D15">
            <v>1</v>
          </cell>
          <cell r="AD15">
            <v>5</v>
          </cell>
        </row>
        <row r="16">
          <cell r="B16">
            <v>9</v>
          </cell>
          <cell r="D16">
            <v>0</v>
          </cell>
          <cell r="AD16">
            <v>3</v>
          </cell>
        </row>
        <row r="17">
          <cell r="B17">
            <v>7</v>
          </cell>
          <cell r="D17">
            <v>0</v>
          </cell>
          <cell r="AD17">
            <v>5</v>
          </cell>
        </row>
        <row r="18">
          <cell r="B18">
            <v>7</v>
          </cell>
          <cell r="C18">
            <v>1</v>
          </cell>
          <cell r="D18">
            <v>0</v>
          </cell>
          <cell r="AD18">
            <v>5</v>
          </cell>
          <cell r="AE18">
            <v>1</v>
          </cell>
        </row>
        <row r="19">
          <cell r="B19">
            <v>3</v>
          </cell>
          <cell r="D19">
            <v>1</v>
          </cell>
          <cell r="AD19">
            <v>4</v>
          </cell>
        </row>
        <row r="20">
          <cell r="B20">
            <v>1</v>
          </cell>
          <cell r="D20">
            <v>0</v>
          </cell>
          <cell r="AD20">
            <v>1</v>
          </cell>
        </row>
        <row r="21">
          <cell r="B21">
            <v>29</v>
          </cell>
          <cell r="C21">
            <v>1</v>
          </cell>
          <cell r="D21">
            <v>13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25</v>
          </cell>
          <cell r="AE21">
            <v>1</v>
          </cell>
        </row>
        <row r="26">
          <cell r="B26">
            <v>4</v>
          </cell>
          <cell r="D26">
            <v>2</v>
          </cell>
          <cell r="AD26">
            <v>1</v>
          </cell>
        </row>
        <row r="27">
          <cell r="B27">
            <v>1</v>
          </cell>
          <cell r="AD27">
            <v>2</v>
          </cell>
        </row>
        <row r="28">
          <cell r="D28">
            <v>1</v>
          </cell>
          <cell r="AD28">
            <v>2</v>
          </cell>
        </row>
        <row r="29">
          <cell r="B29">
            <v>1</v>
          </cell>
          <cell r="D29">
            <v>2</v>
          </cell>
          <cell r="AD29">
            <v>0</v>
          </cell>
        </row>
        <row r="30">
          <cell r="B30">
            <v>3</v>
          </cell>
          <cell r="D30">
            <v>1</v>
          </cell>
          <cell r="AD30">
            <v>2</v>
          </cell>
        </row>
        <row r="31">
          <cell r="B31">
            <v>4</v>
          </cell>
          <cell r="D31">
            <v>1</v>
          </cell>
          <cell r="AD31">
            <v>4</v>
          </cell>
        </row>
        <row r="32">
          <cell r="B32">
            <v>8</v>
          </cell>
          <cell r="D32">
            <v>3</v>
          </cell>
          <cell r="AD32">
            <v>6</v>
          </cell>
        </row>
        <row r="33">
          <cell r="B33">
            <v>4</v>
          </cell>
          <cell r="C33">
            <v>1</v>
          </cell>
          <cell r="D33">
            <v>3</v>
          </cell>
          <cell r="AD33">
            <v>6</v>
          </cell>
          <cell r="AE33">
            <v>1</v>
          </cell>
        </row>
        <row r="34">
          <cell r="B34">
            <v>2</v>
          </cell>
          <cell r="AD34">
            <v>2</v>
          </cell>
        </row>
        <row r="35">
          <cell r="B35">
            <v>2</v>
          </cell>
        </row>
      </sheetData>
      <sheetData sheetId="17">
        <row r="6">
          <cell r="B6">
            <v>70</v>
          </cell>
          <cell r="C6">
            <v>15</v>
          </cell>
          <cell r="D6">
            <v>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81</v>
          </cell>
        </row>
        <row r="10">
          <cell r="B10">
            <v>2</v>
          </cell>
          <cell r="D10">
            <v>3</v>
          </cell>
          <cell r="AD10">
            <v>2</v>
          </cell>
        </row>
        <row r="11">
          <cell r="B11">
            <v>3</v>
          </cell>
          <cell r="C11">
            <v>1</v>
          </cell>
          <cell r="D11">
            <v>2</v>
          </cell>
          <cell r="AC11">
            <v>1</v>
          </cell>
          <cell r="AD11">
            <v>3</v>
          </cell>
        </row>
        <row r="12">
          <cell r="B12">
            <v>5</v>
          </cell>
          <cell r="C12">
            <v>2</v>
          </cell>
          <cell r="AD12">
            <v>2</v>
          </cell>
        </row>
        <row r="13">
          <cell r="B13">
            <v>6</v>
          </cell>
          <cell r="C13">
            <v>2</v>
          </cell>
          <cell r="D13">
            <v>1</v>
          </cell>
          <cell r="AD13">
            <v>6</v>
          </cell>
          <cell r="AE13">
            <v>3</v>
          </cell>
        </row>
        <row r="14">
          <cell r="B14">
            <v>4</v>
          </cell>
          <cell r="C14">
            <v>1</v>
          </cell>
          <cell r="AD14">
            <v>8</v>
          </cell>
          <cell r="AE14">
            <v>2</v>
          </cell>
        </row>
        <row r="15">
          <cell r="B15">
            <v>6</v>
          </cell>
          <cell r="C15">
            <v>2</v>
          </cell>
          <cell r="AD15">
            <v>2</v>
          </cell>
          <cell r="AE15">
            <v>1</v>
          </cell>
        </row>
        <row r="16">
          <cell r="B16">
            <v>13</v>
          </cell>
          <cell r="C16">
            <v>1</v>
          </cell>
          <cell r="AD16">
            <v>9</v>
          </cell>
          <cell r="AE16">
            <v>1</v>
          </cell>
        </row>
        <row r="17">
          <cell r="B17">
            <v>9</v>
          </cell>
          <cell r="C17">
            <v>3</v>
          </cell>
          <cell r="AD17">
            <v>12</v>
          </cell>
          <cell r="AE17">
            <v>2</v>
          </cell>
        </row>
        <row r="18">
          <cell r="B18">
            <v>8</v>
          </cell>
          <cell r="C18">
            <v>2</v>
          </cell>
          <cell r="AD18">
            <v>10</v>
          </cell>
          <cell r="AE18">
            <v>4</v>
          </cell>
        </row>
        <row r="19">
          <cell r="B19">
            <v>10</v>
          </cell>
          <cell r="V19">
            <v>2</v>
          </cell>
          <cell r="AD19">
            <v>10</v>
          </cell>
        </row>
        <row r="20">
          <cell r="B20">
            <v>4</v>
          </cell>
          <cell r="C20">
            <v>1</v>
          </cell>
          <cell r="AD20">
            <v>4</v>
          </cell>
          <cell r="AE20">
            <v>1</v>
          </cell>
        </row>
        <row r="21">
          <cell r="B21">
            <v>42</v>
          </cell>
          <cell r="C21">
            <v>11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V21">
            <v>2</v>
          </cell>
          <cell r="AD21">
            <v>47</v>
          </cell>
          <cell r="AE21">
            <v>13</v>
          </cell>
        </row>
        <row r="25">
          <cell r="D25">
            <v>1</v>
          </cell>
          <cell r="AD25">
            <v>1</v>
          </cell>
        </row>
        <row r="27">
          <cell r="B27">
            <v>2</v>
          </cell>
          <cell r="C27">
            <v>1</v>
          </cell>
        </row>
        <row r="28">
          <cell r="B28">
            <v>5</v>
          </cell>
          <cell r="C28">
            <v>1</v>
          </cell>
          <cell r="AD28">
            <v>4</v>
          </cell>
          <cell r="AE28">
            <v>2</v>
          </cell>
        </row>
        <row r="29">
          <cell r="B29">
            <v>4</v>
          </cell>
          <cell r="C29">
            <v>1</v>
          </cell>
          <cell r="AD29">
            <v>4</v>
          </cell>
          <cell r="AE29">
            <v>1</v>
          </cell>
        </row>
        <row r="30">
          <cell r="B30">
            <v>4</v>
          </cell>
          <cell r="AD30">
            <v>3</v>
          </cell>
        </row>
        <row r="31">
          <cell r="B31">
            <v>5</v>
          </cell>
          <cell r="C31">
            <v>1</v>
          </cell>
          <cell r="AD31">
            <v>4</v>
          </cell>
        </row>
        <row r="32">
          <cell r="B32">
            <v>7</v>
          </cell>
          <cell r="C32">
            <v>1</v>
          </cell>
          <cell r="AD32">
            <v>7</v>
          </cell>
          <cell r="AE32">
            <v>2</v>
          </cell>
        </row>
        <row r="33">
          <cell r="B33">
            <v>7</v>
          </cell>
          <cell r="C33">
            <v>2</v>
          </cell>
          <cell r="AD33">
            <v>8</v>
          </cell>
          <cell r="AE33">
            <v>2</v>
          </cell>
        </row>
        <row r="34">
          <cell r="B34">
            <v>6</v>
          </cell>
          <cell r="C34">
            <v>3</v>
          </cell>
          <cell r="AD34">
            <v>7</v>
          </cell>
          <cell r="AE34">
            <v>3</v>
          </cell>
        </row>
        <row r="35">
          <cell r="B35">
            <v>2</v>
          </cell>
          <cell r="C35">
            <v>1</v>
          </cell>
          <cell r="AD35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Sheet1"/>
      <sheetName val="Sheet3"/>
      <sheetName val="Sheet6"/>
      <sheetName val="Sheet5"/>
      <sheetName val="Sheet4"/>
      <sheetName val="Sheet2"/>
      <sheetName val="result_625"/>
    </sheetNames>
    <sheetDataSet>
      <sheetData sheetId="2">
        <row r="291">
          <cell r="B291">
            <v>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flow неблагополучные1, 2"/>
      <sheetName val="соц-небл 1, 2"/>
      <sheetName val="flow из ЦВС в интернаты1"/>
      <sheetName val="устройство"/>
      <sheetName val="возрастной состав детей в интер"/>
      <sheetName val="flow из СРЦ в замещающие семьи"/>
      <sheetName val="flow из СРЦ под опеку"/>
      <sheetName val="Sheet13"/>
      <sheetName val="2001-2005%%"/>
      <sheetName val="trends"/>
      <sheetName val="реконстр ЛПУ 2005"/>
      <sheetName val="реконст СРЦ 2005"/>
      <sheetName val="age&amp;sex hospitals"/>
      <sheetName val="2001-2005"/>
      <sheetName val="all-2005"/>
      <sheetName val="All-2001"/>
      <sheetName val="all-2002"/>
      <sheetName val="All-2003"/>
      <sheetName val="all-2004"/>
    </sheetNames>
    <sheetDataSet>
      <sheetData sheetId="12">
        <row r="5">
          <cell r="B5">
            <v>267.7622670216813</v>
          </cell>
          <cell r="M5">
            <v>293.5000703089238</v>
          </cell>
        </row>
        <row r="20">
          <cell r="B20">
            <v>241.23773297831872</v>
          </cell>
          <cell r="M20">
            <v>262.4999296910762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  <sheetName val="ПТУ"/>
      <sheetName val="Chart-неблагоп"/>
      <sheetName val="замещ"/>
      <sheetName val="инвалиды"/>
      <sheetName val="ЦСР"/>
      <sheetName val="ДД"/>
      <sheetName val="Sheet1"/>
      <sheetName val="Sheet2"/>
      <sheetName val="неблагополучные"/>
    </sheetNames>
    <sheetDataSet>
      <sheetData sheetId="6">
        <row r="22">
          <cell r="C22">
            <v>952</v>
          </cell>
          <cell r="D22">
            <v>14</v>
          </cell>
          <cell r="E22">
            <v>489</v>
          </cell>
          <cell r="H22">
            <v>261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баланс"/>
      <sheetName val="flow неблагополучные1, 2"/>
      <sheetName val="соц-небл 1, 2"/>
      <sheetName val="flow из ЦВС в интернаты1"/>
      <sheetName val="trends"/>
      <sheetName val="устройство"/>
      <sheetName val="возрастной состав детей в интер"/>
      <sheetName val="flow из СРЦ в замещающие семьи"/>
      <sheetName val="flow из СРЦ под опеку"/>
      <sheetName val="2001-2005%%"/>
      <sheetName val="реконстр ЛПУ 2005"/>
      <sheetName val="реконст СРЦ 2005"/>
      <sheetName val="age&amp;sex hospitals"/>
      <sheetName val="2001-2005"/>
      <sheetName val="all-2005"/>
      <sheetName val="All-2001"/>
      <sheetName val="all-2002"/>
      <sheetName val="All-2003"/>
      <sheetName val="all-2004"/>
    </sheetNames>
    <sheetDataSet>
      <sheetData sheetId="6">
        <row r="24">
          <cell r="D24">
            <v>363</v>
          </cell>
          <cell r="E24">
            <v>377</v>
          </cell>
          <cell r="F24">
            <v>375</v>
          </cell>
        </row>
      </sheetData>
      <sheetData sheetId="16">
        <row r="7">
          <cell r="V7">
            <v>40</v>
          </cell>
        </row>
        <row r="22">
          <cell r="V22">
            <v>55</v>
          </cell>
        </row>
      </sheetData>
      <sheetData sheetId="19">
        <row r="7">
          <cell r="V7">
            <v>32</v>
          </cell>
        </row>
        <row r="22">
          <cell r="V22">
            <v>35</v>
          </cell>
        </row>
      </sheetData>
      <sheetData sheetId="20">
        <row r="7">
          <cell r="V7">
            <v>33</v>
          </cell>
        </row>
        <row r="22">
          <cell r="V22">
            <v>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tszashita"/>
      <sheetName val="Sheet3"/>
      <sheetName val="KDN, OVD"/>
      <sheetName val="ЦСР"/>
      <sheetName val="СРЦ2"/>
      <sheetName val="ДД и интеранты"/>
      <sheetName val="ДР"/>
      <sheetName val="source data"/>
      <sheetName val="баланс"/>
      <sheetName val="age&amp;sex hospitals"/>
      <sheetName val="age&amp;sex опека"/>
    </sheetNames>
    <sheetDataSet>
      <sheetData sheetId="9">
        <row r="27">
          <cell r="B27">
            <v>334</v>
          </cell>
          <cell r="C27">
            <v>372</v>
          </cell>
        </row>
        <row r="31">
          <cell r="B31">
            <v>12</v>
          </cell>
          <cell r="C31">
            <v>13</v>
          </cell>
          <cell r="D3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20">
      <selection activeCell="M18" sqref="M18"/>
    </sheetView>
  </sheetViews>
  <sheetFormatPr defaultColWidth="9.140625" defaultRowHeight="12.75"/>
  <cols>
    <col min="1" max="1" width="56.421875" style="0" customWidth="1"/>
    <col min="2" max="2" width="24.28125" style="0" customWidth="1"/>
    <col min="3" max="3" width="14.8515625" style="11" customWidth="1"/>
    <col min="4" max="4" width="13.57421875" style="11" customWidth="1"/>
    <col min="5" max="5" width="8.8515625" style="11" customWidth="1"/>
  </cols>
  <sheetData>
    <row r="1" spans="1:5" s="6" customFormat="1" ht="12.75">
      <c r="A1" s="3" t="s">
        <v>38</v>
      </c>
      <c r="B1" s="4">
        <v>2002</v>
      </c>
      <c r="C1" s="5" t="s">
        <v>39</v>
      </c>
      <c r="D1" s="5" t="s">
        <v>40</v>
      </c>
      <c r="E1" s="5" t="s">
        <v>41</v>
      </c>
    </row>
    <row r="2" spans="3:5" ht="12">
      <c r="C2" s="7"/>
      <c r="D2" s="7"/>
      <c r="E2" s="7"/>
    </row>
    <row r="3" spans="3:5" ht="12">
      <c r="C3" s="7"/>
      <c r="D3" s="7"/>
      <c r="E3" s="7"/>
    </row>
    <row r="4" spans="1:5" ht="12.75">
      <c r="A4" s="3" t="s">
        <v>42</v>
      </c>
      <c r="B4">
        <f>SUM(B18:B22)</f>
        <v>2309</v>
      </c>
      <c r="C4">
        <f>SUM(C18:C22)</f>
        <v>2404</v>
      </c>
      <c r="D4">
        <f>SUM(D18:D22)</f>
        <v>2210</v>
      </c>
      <c r="E4">
        <f>SUM(E18:E22)</f>
        <v>2076</v>
      </c>
    </row>
    <row r="5" spans="1:5" ht="12">
      <c r="A5" t="s">
        <v>30</v>
      </c>
      <c r="C5" s="7"/>
      <c r="D5" s="7"/>
      <c r="E5" s="7"/>
    </row>
    <row r="6" spans="1:5" ht="12">
      <c r="A6" t="s">
        <v>31</v>
      </c>
      <c r="B6" s="7">
        <v>78</v>
      </c>
      <c r="C6" s="7">
        <v>64</v>
      </c>
      <c r="D6" s="7">
        <v>44</v>
      </c>
      <c r="E6" s="7">
        <v>59</v>
      </c>
    </row>
    <row r="7" spans="1:9" ht="12">
      <c r="A7" t="s">
        <v>32</v>
      </c>
      <c r="B7" s="7">
        <v>177</v>
      </c>
      <c r="C7" s="7">
        <v>187</v>
      </c>
      <c r="D7" s="7">
        <v>168</v>
      </c>
      <c r="E7" s="7">
        <v>187</v>
      </c>
      <c r="I7" s="7"/>
    </row>
    <row r="8" spans="1:9" ht="12">
      <c r="A8" t="s">
        <v>33</v>
      </c>
      <c r="B8" s="7">
        <v>139</v>
      </c>
      <c r="C8" s="7">
        <v>145</v>
      </c>
      <c r="D8" s="7">
        <v>146</v>
      </c>
      <c r="E8" s="7">
        <v>177</v>
      </c>
      <c r="I8" s="7"/>
    </row>
    <row r="9" spans="1:9" ht="12">
      <c r="A9" t="s">
        <v>34</v>
      </c>
      <c r="B9" s="7">
        <v>384</v>
      </c>
      <c r="C9" s="7">
        <v>414</v>
      </c>
      <c r="D9" s="7">
        <v>335</v>
      </c>
      <c r="E9" s="7">
        <v>256</v>
      </c>
      <c r="I9" s="7"/>
    </row>
    <row r="10" spans="1:9" ht="12">
      <c r="A10" t="s">
        <v>35</v>
      </c>
      <c r="B10" s="7">
        <v>459</v>
      </c>
      <c r="C10" s="7">
        <v>498</v>
      </c>
      <c r="D10" s="7">
        <v>517</v>
      </c>
      <c r="E10" s="7">
        <v>465</v>
      </c>
      <c r="I10" s="7"/>
    </row>
    <row r="11" spans="1:9" ht="12">
      <c r="A11" t="s">
        <v>36</v>
      </c>
      <c r="B11" s="7"/>
      <c r="C11" s="7"/>
      <c r="D11" s="7"/>
      <c r="E11" s="7"/>
      <c r="I11" s="7"/>
    </row>
    <row r="12" spans="1:5" ht="12">
      <c r="A12" t="s">
        <v>31</v>
      </c>
      <c r="B12" s="7">
        <v>70</v>
      </c>
      <c r="C12" s="7">
        <v>52</v>
      </c>
      <c r="D12" s="7">
        <v>45</v>
      </c>
      <c r="E12" s="7">
        <v>59</v>
      </c>
    </row>
    <row r="13" spans="1:5" ht="12">
      <c r="A13" t="s">
        <v>32</v>
      </c>
      <c r="B13" s="7">
        <v>160</v>
      </c>
      <c r="C13" s="7">
        <v>183</v>
      </c>
      <c r="D13" s="7">
        <v>145</v>
      </c>
      <c r="E13" s="7">
        <v>143</v>
      </c>
    </row>
    <row r="14" spans="1:5" ht="12">
      <c r="A14" t="s">
        <v>33</v>
      </c>
      <c r="B14" s="7">
        <v>151</v>
      </c>
      <c r="C14" s="7">
        <v>156</v>
      </c>
      <c r="D14" s="7">
        <v>133</v>
      </c>
      <c r="E14" s="7">
        <v>162</v>
      </c>
    </row>
    <row r="15" spans="1:5" ht="12">
      <c r="A15" t="s">
        <v>34</v>
      </c>
      <c r="B15" s="7">
        <v>339</v>
      </c>
      <c r="C15" s="7">
        <v>330</v>
      </c>
      <c r="D15" s="7">
        <v>270</v>
      </c>
      <c r="E15" s="7">
        <v>217</v>
      </c>
    </row>
    <row r="16" spans="1:5" ht="12">
      <c r="A16" t="s">
        <v>35</v>
      </c>
      <c r="B16" s="7">
        <v>352</v>
      </c>
      <c r="C16" s="7">
        <v>375</v>
      </c>
      <c r="D16" s="7">
        <v>407</v>
      </c>
      <c r="E16" s="7">
        <v>351</v>
      </c>
    </row>
    <row r="17" spans="1:13" ht="12">
      <c r="A17" t="s">
        <v>43</v>
      </c>
      <c r="B17" s="7"/>
      <c r="C17" s="7"/>
      <c r="D17" s="7"/>
      <c r="E17" s="7"/>
      <c r="F17">
        <v>0</v>
      </c>
      <c r="G17">
        <v>0</v>
      </c>
      <c r="K17" t="s">
        <v>344</v>
      </c>
      <c r="L17" t="s">
        <v>343</v>
      </c>
      <c r="M17" t="s">
        <v>345</v>
      </c>
    </row>
    <row r="18" spans="1:13" ht="12">
      <c r="A18" t="s">
        <v>31</v>
      </c>
      <c r="B18" s="7">
        <v>148</v>
      </c>
      <c r="C18" s="7">
        <v>116</v>
      </c>
      <c r="D18" s="7">
        <v>89</v>
      </c>
      <c r="E18" s="7">
        <v>118</v>
      </c>
      <c r="F18" s="7">
        <v>3</v>
      </c>
      <c r="G18">
        <f>D18/$D$4</f>
        <v>0.040271493212669686</v>
      </c>
      <c r="I18">
        <f>3*G18/2</f>
        <v>0.06040723981900453</v>
      </c>
      <c r="J18" t="s">
        <v>340</v>
      </c>
      <c r="K18">
        <f>G18*2/3</f>
        <v>0.02684766214177979</v>
      </c>
      <c r="L18">
        <f>K18*3/2</f>
        <v>0.040271493212669686</v>
      </c>
      <c r="M18">
        <f>L18*4</f>
        <v>0.16108597285067874</v>
      </c>
    </row>
    <row r="19" spans="1:11" ht="12">
      <c r="A19" t="s">
        <v>32</v>
      </c>
      <c r="B19" s="7">
        <v>337</v>
      </c>
      <c r="C19" s="7">
        <v>370</v>
      </c>
      <c r="D19" s="7">
        <v>313</v>
      </c>
      <c r="E19" s="7">
        <v>330</v>
      </c>
      <c r="F19" s="7">
        <v>7</v>
      </c>
      <c r="G19">
        <f>D19/$D$4</f>
        <v>0.1416289592760181</v>
      </c>
      <c r="J19" s="129" t="s">
        <v>341</v>
      </c>
      <c r="K19">
        <f>4*(G19-G18)/2</f>
        <v>0.20271493212669683</v>
      </c>
    </row>
    <row r="20" spans="1:10" ht="12">
      <c r="A20" t="s">
        <v>33</v>
      </c>
      <c r="B20" s="7">
        <v>290</v>
      </c>
      <c r="C20" s="7">
        <v>301</v>
      </c>
      <c r="D20" s="7">
        <v>279</v>
      </c>
      <c r="E20" s="7">
        <v>339</v>
      </c>
      <c r="F20" s="7">
        <v>10</v>
      </c>
      <c r="G20">
        <f>D20/$D$4</f>
        <v>0.1262443438914027</v>
      </c>
      <c r="J20" t="s">
        <v>342</v>
      </c>
    </row>
    <row r="21" spans="1:7" ht="12">
      <c r="A21" t="s">
        <v>34</v>
      </c>
      <c r="B21" s="7">
        <v>723</v>
      </c>
      <c r="C21" s="7">
        <v>744</v>
      </c>
      <c r="D21" s="7">
        <v>605</v>
      </c>
      <c r="E21" s="7">
        <v>473</v>
      </c>
      <c r="F21" s="7">
        <v>14</v>
      </c>
      <c r="G21">
        <f>D21/$D$4</f>
        <v>0.2737556561085973</v>
      </c>
    </row>
    <row r="22" spans="1:7" ht="12">
      <c r="A22" t="s">
        <v>35</v>
      </c>
      <c r="B22" s="7">
        <v>811</v>
      </c>
      <c r="C22" s="7">
        <v>873</v>
      </c>
      <c r="D22" s="7">
        <v>924</v>
      </c>
      <c r="E22" s="7">
        <v>816</v>
      </c>
      <c r="F22" s="7">
        <v>18</v>
      </c>
      <c r="G22">
        <f>D22/$D$4</f>
        <v>0.41809954751131223</v>
      </c>
    </row>
    <row r="23" spans="2:5" ht="12">
      <c r="B23">
        <f>SUM(B18:B22)</f>
        <v>2309</v>
      </c>
      <c r="C23">
        <f>SUM(C18:C22)</f>
        <v>2404</v>
      </c>
      <c r="D23">
        <f>SUM(D18:D22)</f>
        <v>2210</v>
      </c>
      <c r="E23">
        <f>SUM(E18:E22)</f>
        <v>2076</v>
      </c>
    </row>
    <row r="24" spans="3:5" ht="12">
      <c r="C24" s="7"/>
      <c r="D24" s="7"/>
      <c r="E24" s="7"/>
    </row>
    <row r="25" spans="1:5" s="3" customFormat="1" ht="12.75">
      <c r="A25" s="3" t="s">
        <v>44</v>
      </c>
      <c r="C25" s="8">
        <v>423</v>
      </c>
      <c r="D25" s="8">
        <v>399</v>
      </c>
      <c r="E25" s="8">
        <v>331</v>
      </c>
    </row>
    <row r="26" spans="1:5" ht="12">
      <c r="A26" t="s">
        <v>45</v>
      </c>
      <c r="C26" s="7"/>
      <c r="D26" s="7"/>
      <c r="E26" s="7"/>
    </row>
    <row r="27" spans="1:5" ht="12">
      <c r="A27" t="s">
        <v>46</v>
      </c>
      <c r="C27" s="7">
        <v>0</v>
      </c>
      <c r="D27" s="7">
        <v>1</v>
      </c>
      <c r="E27" s="7">
        <v>1</v>
      </c>
    </row>
    <row r="28" spans="1:5" ht="12">
      <c r="A28" t="s">
        <v>47</v>
      </c>
      <c r="C28" s="7">
        <v>4</v>
      </c>
      <c r="D28" s="7">
        <v>1</v>
      </c>
      <c r="E28" s="7">
        <v>8</v>
      </c>
    </row>
    <row r="29" spans="1:5" ht="12">
      <c r="A29" t="s">
        <v>48</v>
      </c>
      <c r="C29" s="7">
        <v>1</v>
      </c>
      <c r="D29" s="7">
        <v>1</v>
      </c>
      <c r="E29" s="7">
        <v>0</v>
      </c>
    </row>
    <row r="30" spans="1:5" ht="12">
      <c r="A30" t="s">
        <v>49</v>
      </c>
      <c r="C30" s="7">
        <v>19</v>
      </c>
      <c r="D30" s="7">
        <v>22</v>
      </c>
      <c r="E30" s="7">
        <v>14</v>
      </c>
    </row>
    <row r="31" spans="1:5" ht="12">
      <c r="A31" t="s">
        <v>50</v>
      </c>
      <c r="C31" s="7">
        <v>0</v>
      </c>
      <c r="D31" s="7">
        <v>2</v>
      </c>
      <c r="E31" s="7">
        <v>0</v>
      </c>
    </row>
    <row r="32" spans="1:5" ht="12">
      <c r="A32" t="s">
        <v>51</v>
      </c>
      <c r="C32" s="7">
        <v>27</v>
      </c>
      <c r="D32" s="7">
        <v>52</v>
      </c>
      <c r="E32" s="7">
        <v>43</v>
      </c>
    </row>
    <row r="33" spans="1:5" ht="12">
      <c r="A33" t="s">
        <v>52</v>
      </c>
      <c r="C33" s="7">
        <v>42</v>
      </c>
      <c r="D33" s="7">
        <v>38</v>
      </c>
      <c r="E33" s="7">
        <v>43</v>
      </c>
    </row>
    <row r="34" spans="1:5" ht="12">
      <c r="A34" t="s">
        <v>53</v>
      </c>
      <c r="C34" s="7">
        <v>48</v>
      </c>
      <c r="D34" s="7">
        <v>67</v>
      </c>
      <c r="E34" s="7">
        <v>45</v>
      </c>
    </row>
    <row r="35" spans="1:5" ht="12">
      <c r="A35" t="s">
        <v>54</v>
      </c>
      <c r="C35" s="7">
        <v>46</v>
      </c>
      <c r="D35" s="7">
        <v>38</v>
      </c>
      <c r="E35" s="7">
        <v>30</v>
      </c>
    </row>
    <row r="36" spans="3:5" ht="12">
      <c r="C36" s="7"/>
      <c r="D36" s="7"/>
      <c r="E36" s="7"/>
    </row>
    <row r="37" spans="3:5" ht="12">
      <c r="C37" s="7"/>
      <c r="D37" s="7"/>
      <c r="E37" s="7"/>
    </row>
    <row r="38" spans="1:5" s="3" customFormat="1" ht="12.75">
      <c r="A38" s="3" t="s">
        <v>55</v>
      </c>
      <c r="B38" s="9">
        <f>SUM(B39:B45)</f>
        <v>3217.666666666667</v>
      </c>
      <c r="C38" s="9">
        <f>SUM(C39:C45)</f>
        <v>1261.090909090909</v>
      </c>
      <c r="D38" s="9">
        <f>SUM(D39:D45)</f>
        <v>841.3333333333333</v>
      </c>
      <c r="E38" s="9">
        <f>SUM(E39:E45)</f>
        <v>631</v>
      </c>
    </row>
    <row r="39" spans="1:5" ht="12">
      <c r="A39" t="s">
        <v>56</v>
      </c>
      <c r="B39" s="10">
        <v>1215.3333333333333</v>
      </c>
      <c r="C39" s="10">
        <v>603.2727272727273</v>
      </c>
      <c r="D39" s="10">
        <v>397.3333333333333</v>
      </c>
      <c r="E39" s="7">
        <v>341</v>
      </c>
    </row>
    <row r="40" spans="1:5" ht="12">
      <c r="A40" t="s">
        <v>57</v>
      </c>
      <c r="B40" s="10">
        <v>19.666666666666668</v>
      </c>
      <c r="C40" s="10">
        <v>5.454545454545454</v>
      </c>
      <c r="D40" s="10">
        <v>5.333333333333333</v>
      </c>
      <c r="E40" s="7">
        <v>3</v>
      </c>
    </row>
    <row r="41" spans="1:5" ht="12">
      <c r="A41" t="s">
        <v>58</v>
      </c>
      <c r="B41" s="10">
        <v>18.666666666666668</v>
      </c>
      <c r="C41" s="10">
        <v>0</v>
      </c>
      <c r="D41" s="10">
        <v>0</v>
      </c>
      <c r="E41" s="7">
        <v>0</v>
      </c>
    </row>
    <row r="42" spans="1:5" ht="12">
      <c r="A42" t="s">
        <v>59</v>
      </c>
      <c r="B42" s="10">
        <v>91</v>
      </c>
      <c r="C42" s="10">
        <v>6.545454545454545</v>
      </c>
      <c r="D42" s="10">
        <v>0</v>
      </c>
      <c r="E42" s="7">
        <v>0</v>
      </c>
    </row>
    <row r="43" spans="1:5" ht="12">
      <c r="A43" t="s">
        <v>60</v>
      </c>
      <c r="B43" s="10">
        <v>13</v>
      </c>
      <c r="C43" s="10">
        <v>7.636363636363637</v>
      </c>
      <c r="D43" s="10">
        <v>17.333333333333332</v>
      </c>
      <c r="E43" s="7">
        <v>8</v>
      </c>
    </row>
    <row r="44" spans="1:5" ht="12">
      <c r="A44" t="s">
        <v>61</v>
      </c>
      <c r="B44" s="10">
        <v>48</v>
      </c>
      <c r="C44" s="10">
        <v>4.363636363636363</v>
      </c>
      <c r="D44" s="10">
        <v>0</v>
      </c>
      <c r="E44" s="7">
        <v>0</v>
      </c>
    </row>
    <row r="45" spans="1:5" ht="12">
      <c r="A45" t="s">
        <v>62</v>
      </c>
      <c r="B45" s="10">
        <v>1812</v>
      </c>
      <c r="C45" s="10">
        <v>633.8181818181819</v>
      </c>
      <c r="D45" s="10">
        <v>421.3333333333333</v>
      </c>
      <c r="E45" s="7">
        <v>279</v>
      </c>
    </row>
    <row r="46" spans="3:5" ht="12">
      <c r="C46" s="7"/>
      <c r="D46" s="7"/>
      <c r="E46" s="7"/>
    </row>
    <row r="47" spans="3:5" ht="12">
      <c r="C47" s="7"/>
      <c r="D47" s="7"/>
      <c r="E47" s="7"/>
    </row>
    <row r="48" spans="3:5" ht="12">
      <c r="C48" s="7"/>
      <c r="D48" s="7"/>
      <c r="E48" s="7"/>
    </row>
    <row r="49" spans="3:5" ht="12">
      <c r="C49" s="7"/>
      <c r="D49" s="7"/>
      <c r="E49" s="7"/>
    </row>
    <row r="50" spans="1:5" ht="12.75">
      <c r="A50" s="3" t="s">
        <v>63</v>
      </c>
      <c r="B50" s="3"/>
      <c r="C50" s="7"/>
      <c r="D50" s="7"/>
      <c r="E50" s="7"/>
    </row>
    <row r="51" spans="1:5" ht="12">
      <c r="A51" t="s">
        <v>64</v>
      </c>
      <c r="C51" s="7"/>
      <c r="D51" s="7"/>
      <c r="E51" s="7"/>
    </row>
    <row r="52" spans="1:5" ht="12">
      <c r="A52" t="s">
        <v>65</v>
      </c>
      <c r="B52" s="10"/>
      <c r="C52" s="10">
        <v>425.45454545454544</v>
      </c>
      <c r="D52" s="10">
        <v>381.3333333333333</v>
      </c>
      <c r="E52" s="7">
        <v>392</v>
      </c>
    </row>
    <row r="53" spans="1:5" ht="12">
      <c r="A53" t="s">
        <v>66</v>
      </c>
      <c r="B53" s="10"/>
      <c r="C53" s="10">
        <v>182.1818181818182</v>
      </c>
      <c r="D53" s="10">
        <v>106.66666666666667</v>
      </c>
      <c r="E53" s="7">
        <v>135</v>
      </c>
    </row>
    <row r="54" spans="1:5" ht="12">
      <c r="A54" t="s">
        <v>67</v>
      </c>
      <c r="B54" s="10"/>
      <c r="C54" s="10">
        <v>171.27272727272728</v>
      </c>
      <c r="D54" s="10">
        <v>220</v>
      </c>
      <c r="E54" s="7">
        <v>237</v>
      </c>
    </row>
    <row r="55" spans="1:5" ht="12">
      <c r="A55" t="s">
        <v>68</v>
      </c>
      <c r="B55" s="10"/>
      <c r="C55" s="10">
        <v>37.09090909090909</v>
      </c>
      <c r="D55" s="10">
        <v>44</v>
      </c>
      <c r="E55" s="7">
        <v>10</v>
      </c>
    </row>
    <row r="56" spans="1:5" ht="12">
      <c r="A56" t="s">
        <v>69</v>
      </c>
      <c r="B56" s="10"/>
      <c r="C56" s="10">
        <v>65.45454545454545</v>
      </c>
      <c r="D56" s="10">
        <v>57.333333333333336</v>
      </c>
      <c r="E56" s="7">
        <v>41</v>
      </c>
    </row>
    <row r="57" spans="1:5" ht="12">
      <c r="A57" t="s">
        <v>70</v>
      </c>
      <c r="B57" s="10"/>
      <c r="C57" s="10">
        <v>57.81818181818182</v>
      </c>
      <c r="D57" s="10">
        <v>24</v>
      </c>
      <c r="E57" s="7">
        <v>18</v>
      </c>
    </row>
    <row r="58" spans="1:5" ht="12">
      <c r="A58" t="s">
        <v>71</v>
      </c>
      <c r="B58" s="10"/>
      <c r="C58" s="10">
        <v>1.0909090909090908</v>
      </c>
      <c r="D58" s="10">
        <v>0</v>
      </c>
      <c r="E58" s="7">
        <v>0</v>
      </c>
    </row>
    <row r="59" spans="1:5" ht="12">
      <c r="A59" t="s">
        <v>72</v>
      </c>
      <c r="B59" s="10"/>
      <c r="C59" s="10">
        <v>46.90909090909091</v>
      </c>
      <c r="D59" s="10">
        <v>29.333333333333332</v>
      </c>
      <c r="E59" s="7">
        <v>15</v>
      </c>
    </row>
    <row r="60" spans="1:5" ht="12">
      <c r="A60" t="s">
        <v>73</v>
      </c>
      <c r="B60" s="10"/>
      <c r="C60" s="10">
        <v>2.1818181818181817</v>
      </c>
      <c r="D60" s="10">
        <v>2.6666666666666665</v>
      </c>
      <c r="E60" s="7">
        <v>14</v>
      </c>
    </row>
    <row r="61" spans="1:5" ht="12">
      <c r="A61" t="s">
        <v>74</v>
      </c>
      <c r="B61" s="10"/>
      <c r="C61" s="10">
        <v>32.72727272727273</v>
      </c>
      <c r="D61" s="10">
        <v>0</v>
      </c>
      <c r="E61" s="7">
        <v>1</v>
      </c>
    </row>
    <row r="62" spans="1:5" ht="12">
      <c r="A62" t="s">
        <v>75</v>
      </c>
      <c r="B62" s="10"/>
      <c r="C62" s="10">
        <v>4.363636363636363</v>
      </c>
      <c r="D62" s="10">
        <v>5.333333333333333</v>
      </c>
      <c r="E62" s="7">
        <v>0</v>
      </c>
    </row>
    <row r="63" spans="1:5" ht="12">
      <c r="A63" t="s">
        <v>76</v>
      </c>
      <c r="B63" s="10"/>
      <c r="C63" s="10">
        <v>20.727272727272727</v>
      </c>
      <c r="D63" s="10">
        <v>5.333333333333333</v>
      </c>
      <c r="E63" s="7">
        <v>5</v>
      </c>
    </row>
    <row r="64" spans="1:5" ht="12">
      <c r="A64" t="s">
        <v>77</v>
      </c>
      <c r="B64" s="10"/>
      <c r="C64" s="10">
        <v>4.363636363636363</v>
      </c>
      <c r="D64" s="10">
        <v>12</v>
      </c>
      <c r="E64" s="7">
        <v>9</v>
      </c>
    </row>
    <row r="65" spans="1:5" ht="12">
      <c r="A65" t="s">
        <v>78</v>
      </c>
      <c r="B65" s="10"/>
      <c r="C65" s="10">
        <v>0</v>
      </c>
      <c r="D65" s="10">
        <v>17.333333333333332</v>
      </c>
      <c r="E65" s="7">
        <v>37</v>
      </c>
    </row>
    <row r="66" spans="1:5" ht="12">
      <c r="A66" t="s">
        <v>79</v>
      </c>
      <c r="B66" s="10"/>
      <c r="C66" s="10">
        <v>8.727272727272727</v>
      </c>
      <c r="D66" s="10">
        <v>20</v>
      </c>
      <c r="E66" s="7">
        <v>28</v>
      </c>
    </row>
    <row r="67" spans="1:5" ht="12">
      <c r="A67" t="s">
        <v>80</v>
      </c>
      <c r="B67" s="10"/>
      <c r="C67" s="10">
        <v>2.1818181818181817</v>
      </c>
      <c r="D67" s="10">
        <v>0</v>
      </c>
      <c r="E67" s="7">
        <v>1</v>
      </c>
    </row>
    <row r="68" spans="2:5" ht="12">
      <c r="B68" s="10"/>
      <c r="C68" s="10">
        <f>SUM(C52:C67)</f>
        <v>1062.5454545454545</v>
      </c>
      <c r="D68" s="10">
        <f>SUM(D52:D67)</f>
        <v>925.3333333333335</v>
      </c>
      <c r="E68" s="10">
        <f>SUM(E52:E67)</f>
        <v>943</v>
      </c>
    </row>
    <row r="69" spans="1:5" ht="12">
      <c r="A69" t="s">
        <v>81</v>
      </c>
      <c r="C69" s="7"/>
      <c r="D69" s="7"/>
      <c r="E69" s="7"/>
    </row>
    <row r="70" spans="3:5" ht="12">
      <c r="C70" s="7"/>
      <c r="D70" s="7"/>
      <c r="E70" s="7"/>
    </row>
    <row r="71" spans="1:5" ht="12.75">
      <c r="A71" s="3" t="s">
        <v>82</v>
      </c>
      <c r="B71" s="3"/>
      <c r="C71" s="10">
        <f>SUM(C85:C101)</f>
        <v>4938</v>
      </c>
      <c r="D71" s="10">
        <f>SUM(D85:D101)</f>
        <v>5368.000000000001</v>
      </c>
      <c r="E71" s="10">
        <f>SUM(E85:E101)</f>
        <v>4039</v>
      </c>
    </row>
    <row r="72" spans="1:5" ht="12" hidden="1">
      <c r="A72" t="s">
        <v>83</v>
      </c>
      <c r="C72" s="7"/>
      <c r="D72" s="7"/>
      <c r="E72" s="7"/>
    </row>
    <row r="73" spans="1:5" ht="12" hidden="1">
      <c r="A73" t="s">
        <v>84</v>
      </c>
      <c r="C73" s="7"/>
      <c r="D73" s="7"/>
      <c r="E73" s="7"/>
    </row>
    <row r="74" spans="1:5" ht="12" hidden="1">
      <c r="A74" t="s">
        <v>85</v>
      </c>
      <c r="C74" s="7"/>
      <c r="D74" s="7"/>
      <c r="E74" s="7"/>
    </row>
    <row r="75" spans="1:5" ht="12" hidden="1">
      <c r="A75" t="s">
        <v>86</v>
      </c>
      <c r="C75" s="7"/>
      <c r="D75" s="7"/>
      <c r="E75" s="7"/>
    </row>
    <row r="76" spans="1:5" ht="12" hidden="1">
      <c r="A76" t="s">
        <v>87</v>
      </c>
      <c r="C76" s="7"/>
      <c r="D76" s="7"/>
      <c r="E76" s="7"/>
    </row>
    <row r="77" spans="1:5" ht="12" hidden="1">
      <c r="A77" t="s">
        <v>88</v>
      </c>
      <c r="C77" s="7"/>
      <c r="D77" s="7"/>
      <c r="E77" s="7"/>
    </row>
    <row r="78" spans="1:5" ht="12" hidden="1">
      <c r="A78" t="s">
        <v>89</v>
      </c>
      <c r="C78" s="7"/>
      <c r="D78" s="7"/>
      <c r="E78" s="7"/>
    </row>
    <row r="79" spans="1:5" ht="12" hidden="1">
      <c r="A79" t="s">
        <v>90</v>
      </c>
      <c r="C79" s="7"/>
      <c r="D79" s="7"/>
      <c r="E79" s="7"/>
    </row>
    <row r="80" spans="1:5" ht="12" hidden="1">
      <c r="A80" t="s">
        <v>91</v>
      </c>
      <c r="C80" s="7"/>
      <c r="D80" s="7"/>
      <c r="E80" s="7"/>
    </row>
    <row r="81" spans="1:5" ht="12" hidden="1">
      <c r="A81" t="s">
        <v>92</v>
      </c>
      <c r="C81" s="7"/>
      <c r="D81" s="7"/>
      <c r="E81" s="7"/>
    </row>
    <row r="82" spans="3:5" ht="12" hidden="1">
      <c r="C82" s="7"/>
      <c r="D82" s="7"/>
      <c r="E82" s="7"/>
    </row>
    <row r="83" spans="1:5" ht="12" hidden="1">
      <c r="A83" t="s">
        <v>93</v>
      </c>
      <c r="C83" s="7"/>
      <c r="D83" s="7"/>
      <c r="E83" s="7"/>
    </row>
    <row r="84" spans="3:5" ht="12" hidden="1">
      <c r="C84" s="7"/>
      <c r="D84" s="7"/>
      <c r="E84" s="7"/>
    </row>
    <row r="85" spans="1:5" ht="12.75" hidden="1">
      <c r="A85" s="3" t="s">
        <v>94</v>
      </c>
      <c r="B85" s="3"/>
      <c r="C85" s="10">
        <v>813</v>
      </c>
      <c r="D85" s="10">
        <v>828</v>
      </c>
      <c r="E85" s="7">
        <v>239</v>
      </c>
    </row>
    <row r="86" spans="1:5" ht="12" hidden="1">
      <c r="A86" t="s">
        <v>95</v>
      </c>
      <c r="C86" s="10">
        <v>1104</v>
      </c>
      <c r="D86" s="10">
        <v>1348</v>
      </c>
      <c r="E86" s="7">
        <v>926</v>
      </c>
    </row>
    <row r="87" spans="1:5" ht="12" hidden="1">
      <c r="A87" t="s">
        <v>96</v>
      </c>
      <c r="C87" s="10">
        <v>627</v>
      </c>
      <c r="D87" s="10">
        <v>397.3333333333333</v>
      </c>
      <c r="E87" s="7">
        <v>163</v>
      </c>
    </row>
    <row r="88" spans="1:5" ht="12" hidden="1">
      <c r="A88" t="s">
        <v>86</v>
      </c>
      <c r="C88" s="10">
        <v>603</v>
      </c>
      <c r="D88" s="10">
        <v>662.6666666666666</v>
      </c>
      <c r="E88" s="7">
        <v>373</v>
      </c>
    </row>
    <row r="89" spans="1:5" ht="12" hidden="1">
      <c r="A89" t="s">
        <v>97</v>
      </c>
      <c r="C89" s="10">
        <v>147</v>
      </c>
      <c r="D89" s="10">
        <v>286.6666666666667</v>
      </c>
      <c r="E89" s="7">
        <v>158</v>
      </c>
    </row>
    <row r="90" spans="1:5" ht="12" hidden="1">
      <c r="A90" t="s">
        <v>98</v>
      </c>
      <c r="C90" s="10">
        <v>156</v>
      </c>
      <c r="D90" s="10">
        <v>245.33333333333334</v>
      </c>
      <c r="E90" s="7">
        <v>30</v>
      </c>
    </row>
    <row r="91" spans="1:5" ht="12" hidden="1">
      <c r="A91" t="s">
        <v>99</v>
      </c>
      <c r="C91" s="10">
        <v>99</v>
      </c>
      <c r="D91" s="10">
        <v>76</v>
      </c>
      <c r="E91" s="7">
        <v>71</v>
      </c>
    </row>
    <row r="92" spans="1:5" ht="12" hidden="1">
      <c r="A92" t="s">
        <v>100</v>
      </c>
      <c r="C92" s="10">
        <v>21</v>
      </c>
      <c r="D92" s="10">
        <v>17.333333333333332</v>
      </c>
      <c r="E92" s="7">
        <v>679</v>
      </c>
    </row>
    <row r="93" spans="1:5" ht="12" hidden="1">
      <c r="A93" t="s">
        <v>101</v>
      </c>
      <c r="C93" s="10">
        <v>0</v>
      </c>
      <c r="D93" s="10">
        <v>0</v>
      </c>
      <c r="E93" s="7">
        <v>0</v>
      </c>
    </row>
    <row r="94" spans="1:5" ht="12" hidden="1">
      <c r="A94" t="s">
        <v>102</v>
      </c>
      <c r="C94" s="10">
        <v>0</v>
      </c>
      <c r="D94" s="10">
        <v>0</v>
      </c>
      <c r="E94" s="7">
        <v>0</v>
      </c>
    </row>
    <row r="95" spans="1:5" ht="12" hidden="1">
      <c r="A95" t="s">
        <v>103</v>
      </c>
      <c r="C95" s="10">
        <v>0</v>
      </c>
      <c r="D95" s="10">
        <v>0</v>
      </c>
      <c r="E95" s="7">
        <v>0</v>
      </c>
    </row>
    <row r="96" spans="1:5" ht="12" hidden="1">
      <c r="A96" t="s">
        <v>104</v>
      </c>
      <c r="C96" s="10">
        <v>3</v>
      </c>
      <c r="D96" s="10">
        <v>0</v>
      </c>
      <c r="E96" s="7">
        <v>0</v>
      </c>
    </row>
    <row r="97" spans="1:5" ht="12" hidden="1">
      <c r="A97" t="s">
        <v>105</v>
      </c>
      <c r="C97" s="10">
        <v>297</v>
      </c>
      <c r="D97" s="10">
        <v>201.33333333333334</v>
      </c>
      <c r="E97" s="7">
        <v>218</v>
      </c>
    </row>
    <row r="98" spans="1:5" ht="12" hidden="1">
      <c r="A98" t="s">
        <v>106</v>
      </c>
      <c r="C98" s="10">
        <v>99</v>
      </c>
      <c r="D98" s="10">
        <v>70.66666666666667</v>
      </c>
      <c r="E98" s="7">
        <v>36</v>
      </c>
    </row>
    <row r="99" spans="1:5" ht="12" hidden="1">
      <c r="A99" t="s">
        <v>107</v>
      </c>
      <c r="C99" s="10">
        <v>213</v>
      </c>
      <c r="D99" s="10">
        <v>360</v>
      </c>
      <c r="E99" s="7">
        <v>198</v>
      </c>
    </row>
    <row r="100" spans="1:5" ht="12" hidden="1">
      <c r="A100" t="s">
        <v>108</v>
      </c>
      <c r="C100" s="10">
        <v>0</v>
      </c>
      <c r="D100" s="10">
        <v>0</v>
      </c>
      <c r="E100" s="7">
        <v>0</v>
      </c>
    </row>
    <row r="101" spans="1:5" ht="12" hidden="1">
      <c r="A101" t="s">
        <v>109</v>
      </c>
      <c r="C101" s="10">
        <v>756</v>
      </c>
      <c r="D101" s="10">
        <v>874.6666666666666</v>
      </c>
      <c r="E101" s="7">
        <v>948</v>
      </c>
    </row>
    <row r="102" spans="4:5" ht="12">
      <c r="D102" s="7"/>
      <c r="E102" s="7"/>
    </row>
    <row r="103" spans="1:5" ht="12.75">
      <c r="A103" s="3" t="s">
        <v>110</v>
      </c>
      <c r="B103" s="3"/>
      <c r="C103" s="10">
        <f>SUM(C104:C113)</f>
        <v>2108257.1142857145</v>
      </c>
      <c r="D103" s="10">
        <f>SUM(D115:D131)</f>
        <v>2381551.586666667</v>
      </c>
      <c r="E103" s="10">
        <f>SUM(E115:E131)</f>
        <v>2839406.8400000003</v>
      </c>
    </row>
    <row r="104" spans="1:5" ht="12" hidden="1">
      <c r="A104" t="s">
        <v>83</v>
      </c>
      <c r="C104" s="10">
        <v>1169091.7714285713</v>
      </c>
      <c r="D104" s="7"/>
      <c r="E104" s="7"/>
    </row>
    <row r="105" spans="1:5" ht="12" hidden="1">
      <c r="A105" t="s">
        <v>84</v>
      </c>
      <c r="C105" s="10">
        <v>0</v>
      </c>
      <c r="D105" s="7"/>
      <c r="E105" s="7"/>
    </row>
    <row r="106" spans="1:5" ht="12" hidden="1">
      <c r="A106" t="s">
        <v>85</v>
      </c>
      <c r="C106" s="10">
        <v>88464.68571428572</v>
      </c>
      <c r="D106" s="7"/>
      <c r="E106" s="7"/>
    </row>
    <row r="107" spans="1:5" ht="12" hidden="1">
      <c r="A107" t="s">
        <v>86</v>
      </c>
      <c r="C107" s="10">
        <v>15410.22857142857</v>
      </c>
      <c r="D107" s="7"/>
      <c r="E107" s="7"/>
    </row>
    <row r="108" spans="1:5" ht="12" hidden="1">
      <c r="A108" t="s">
        <v>87</v>
      </c>
      <c r="C108" s="10">
        <v>0</v>
      </c>
      <c r="D108" s="7"/>
      <c r="E108" s="7"/>
    </row>
    <row r="109" spans="1:5" ht="12" hidden="1">
      <c r="A109" t="s">
        <v>88</v>
      </c>
      <c r="C109" s="10">
        <v>2586.8571428571427</v>
      </c>
      <c r="D109" s="7"/>
      <c r="E109" s="7"/>
    </row>
    <row r="110" spans="1:5" ht="12" hidden="1">
      <c r="A110" t="s">
        <v>111</v>
      </c>
      <c r="C110" s="10">
        <v>0</v>
      </c>
      <c r="D110" s="7"/>
      <c r="E110" s="7"/>
    </row>
    <row r="111" spans="1:5" ht="12" hidden="1">
      <c r="A111" t="s">
        <v>90</v>
      </c>
      <c r="C111" s="10">
        <v>0</v>
      </c>
      <c r="D111" s="7"/>
      <c r="E111" s="7"/>
    </row>
    <row r="112" spans="1:5" ht="12" hidden="1">
      <c r="A112" t="s">
        <v>91</v>
      </c>
      <c r="C112" s="10">
        <v>0</v>
      </c>
      <c r="D112" s="7"/>
      <c r="E112" s="7"/>
    </row>
    <row r="113" spans="1:5" ht="12" hidden="1">
      <c r="A113" t="s">
        <v>92</v>
      </c>
      <c r="C113" s="10">
        <v>832703.5714285715</v>
      </c>
      <c r="D113" s="7"/>
      <c r="E113" s="7"/>
    </row>
    <row r="114" spans="3:5" ht="12" hidden="1">
      <c r="C114" s="7"/>
      <c r="D114" s="7"/>
      <c r="E114" s="7"/>
    </row>
    <row r="115" spans="1:5" ht="12.75" hidden="1">
      <c r="A115" s="3" t="s">
        <v>112</v>
      </c>
      <c r="B115" s="3"/>
      <c r="C115" s="7"/>
      <c r="D115" s="10">
        <v>621552.6266666666</v>
      </c>
      <c r="E115" s="10">
        <v>524424.3</v>
      </c>
    </row>
    <row r="116" spans="1:5" ht="12" hidden="1">
      <c r="A116" t="s">
        <v>95</v>
      </c>
      <c r="C116" s="7"/>
      <c r="D116" s="10">
        <v>303532.4666666667</v>
      </c>
      <c r="E116" s="10">
        <v>296067.31</v>
      </c>
    </row>
    <row r="117" spans="1:5" ht="12" hidden="1">
      <c r="A117" t="s">
        <v>96</v>
      </c>
      <c r="C117" s="7"/>
      <c r="D117" s="10">
        <v>256064.8</v>
      </c>
      <c r="E117" s="10">
        <v>29528.62</v>
      </c>
    </row>
    <row r="118" spans="1:5" ht="12" hidden="1">
      <c r="A118" t="s">
        <v>86</v>
      </c>
      <c r="C118" s="7"/>
      <c r="D118" s="10">
        <v>157232.21333333332</v>
      </c>
      <c r="E118" s="10">
        <v>34772.13</v>
      </c>
    </row>
    <row r="119" spans="1:5" ht="12" hidden="1">
      <c r="A119" t="s">
        <v>97</v>
      </c>
      <c r="C119" s="7"/>
      <c r="D119" s="10">
        <v>462770.24</v>
      </c>
      <c r="E119" s="10">
        <v>653282</v>
      </c>
    </row>
    <row r="120" spans="1:5" ht="12" hidden="1">
      <c r="A120" t="s">
        <v>98</v>
      </c>
      <c r="C120" s="7"/>
      <c r="D120" s="10">
        <v>66643.46666666666</v>
      </c>
      <c r="E120" s="10">
        <v>7310</v>
      </c>
    </row>
    <row r="121" spans="1:5" ht="12" hidden="1">
      <c r="A121" t="s">
        <v>99</v>
      </c>
      <c r="C121" s="7"/>
      <c r="D121" s="10">
        <v>8026.666666666667</v>
      </c>
      <c r="E121" s="10">
        <v>9305.82</v>
      </c>
    </row>
    <row r="122" spans="1:5" ht="12" hidden="1">
      <c r="A122" t="s">
        <v>100</v>
      </c>
      <c r="C122" s="7"/>
      <c r="D122" s="10">
        <v>13108.666666666666</v>
      </c>
      <c r="E122" s="10">
        <v>294293.33</v>
      </c>
    </row>
    <row r="123" spans="1:5" ht="12" hidden="1">
      <c r="A123" t="s">
        <v>101</v>
      </c>
      <c r="C123" s="7"/>
      <c r="D123" s="10">
        <v>0</v>
      </c>
      <c r="E123" s="10">
        <v>0</v>
      </c>
    </row>
    <row r="124" spans="1:5" ht="12" hidden="1">
      <c r="A124" t="s">
        <v>102</v>
      </c>
      <c r="C124" s="7"/>
      <c r="D124" s="10">
        <v>0</v>
      </c>
      <c r="E124" s="10">
        <v>0</v>
      </c>
    </row>
    <row r="125" spans="1:5" ht="12" hidden="1">
      <c r="A125" t="s">
        <v>103</v>
      </c>
      <c r="C125" s="7"/>
      <c r="D125" s="10">
        <v>0</v>
      </c>
      <c r="E125" s="10">
        <v>0</v>
      </c>
    </row>
    <row r="126" spans="1:5" ht="12" hidden="1">
      <c r="A126" t="s">
        <v>104</v>
      </c>
      <c r="C126" s="7"/>
      <c r="D126" s="10">
        <v>0</v>
      </c>
      <c r="E126" s="10">
        <v>0</v>
      </c>
    </row>
    <row r="127" spans="1:5" ht="12" hidden="1">
      <c r="A127" t="s">
        <v>105</v>
      </c>
      <c r="C127" s="7"/>
      <c r="D127" s="10">
        <v>491116.44</v>
      </c>
      <c r="E127" s="10">
        <v>972133.33</v>
      </c>
    </row>
    <row r="128" spans="1:5" ht="12" hidden="1">
      <c r="A128" t="s">
        <v>106</v>
      </c>
      <c r="C128" s="7"/>
      <c r="D128" s="10">
        <v>0</v>
      </c>
      <c r="E128" s="10">
        <v>0</v>
      </c>
    </row>
    <row r="129" spans="1:5" ht="12" hidden="1">
      <c r="A129" t="s">
        <v>107</v>
      </c>
      <c r="C129" s="7"/>
      <c r="D129" s="10">
        <v>141.33333333333334</v>
      </c>
      <c r="E129" s="10">
        <v>18100</v>
      </c>
    </row>
    <row r="130" spans="1:5" ht="12" hidden="1">
      <c r="A130" t="s">
        <v>108</v>
      </c>
      <c r="C130" s="7"/>
      <c r="D130" s="10">
        <v>0</v>
      </c>
      <c r="E130" s="10">
        <v>0</v>
      </c>
    </row>
    <row r="131" spans="1:5" ht="12" hidden="1">
      <c r="A131" t="s">
        <v>109</v>
      </c>
      <c r="C131" s="7"/>
      <c r="D131" s="10">
        <v>1362.6666666666667</v>
      </c>
      <c r="E131" s="10">
        <v>190</v>
      </c>
    </row>
    <row r="132" spans="3:5" ht="12">
      <c r="C132" s="7"/>
      <c r="D132" s="7"/>
      <c r="E132" s="7"/>
    </row>
    <row r="133" spans="3:5" ht="12">
      <c r="C133" s="7"/>
      <c r="D133" s="7"/>
      <c r="E133" s="7"/>
    </row>
    <row r="134" spans="1:5" ht="12.75">
      <c r="A134" s="3" t="s">
        <v>113</v>
      </c>
      <c r="B134" s="3"/>
      <c r="C134" s="10">
        <f>SUM(C135:C150)</f>
        <v>982.909090909091</v>
      </c>
      <c r="D134" s="10">
        <f>SUM(D135:D150)</f>
        <v>989.3333333333335</v>
      </c>
      <c r="E134" s="10">
        <f>SUM(E135:E150)</f>
        <v>944</v>
      </c>
    </row>
    <row r="135" spans="1:5" ht="12">
      <c r="A135" t="s">
        <v>114</v>
      </c>
      <c r="C135" s="10">
        <v>79.63636363636364</v>
      </c>
      <c r="D135" s="10">
        <v>9.333333333333334</v>
      </c>
      <c r="E135" s="7">
        <v>0</v>
      </c>
    </row>
    <row r="136" spans="1:5" ht="12">
      <c r="A136" t="s">
        <v>115</v>
      </c>
      <c r="C136" s="10">
        <v>7.636363636363637</v>
      </c>
      <c r="D136" s="10">
        <v>5.333333333333333</v>
      </c>
      <c r="E136" s="7">
        <v>6</v>
      </c>
    </row>
    <row r="137" spans="1:5" ht="12">
      <c r="A137" t="s">
        <v>116</v>
      </c>
      <c r="C137" s="10">
        <v>238.9090909090909</v>
      </c>
      <c r="D137" s="10">
        <v>166.66666666666666</v>
      </c>
      <c r="E137" s="7">
        <v>115</v>
      </c>
    </row>
    <row r="138" spans="1:5" ht="12">
      <c r="A138" t="s">
        <v>117</v>
      </c>
      <c r="C138" s="10">
        <v>44.72727272727273</v>
      </c>
      <c r="D138" s="10">
        <v>50.666666666666664</v>
      </c>
      <c r="E138" s="7">
        <v>17</v>
      </c>
    </row>
    <row r="139" spans="1:5" ht="11.25" customHeight="1">
      <c r="A139" t="s">
        <v>118</v>
      </c>
      <c r="C139" s="10">
        <v>104.72727272727273</v>
      </c>
      <c r="D139" s="10">
        <v>120</v>
      </c>
      <c r="E139" s="7">
        <v>117</v>
      </c>
    </row>
    <row r="140" spans="1:5" ht="12">
      <c r="A140" t="s">
        <v>119</v>
      </c>
      <c r="C140" s="10">
        <v>21.818181818181817</v>
      </c>
      <c r="D140" s="10">
        <v>4</v>
      </c>
      <c r="E140" s="7">
        <v>4</v>
      </c>
    </row>
    <row r="141" spans="1:5" ht="12">
      <c r="A141" t="s">
        <v>120</v>
      </c>
      <c r="C141" s="10">
        <v>77.45454545454545</v>
      </c>
      <c r="D141" s="10">
        <v>61.333333333333336</v>
      </c>
      <c r="E141" s="7">
        <v>67</v>
      </c>
    </row>
    <row r="142" spans="1:5" ht="12">
      <c r="A142" t="s">
        <v>121</v>
      </c>
      <c r="C142" s="10">
        <v>43.63636363636363</v>
      </c>
      <c r="D142" s="10">
        <v>16</v>
      </c>
      <c r="E142" s="7">
        <v>27</v>
      </c>
    </row>
    <row r="143" spans="1:5" ht="12">
      <c r="A143" t="s">
        <v>122</v>
      </c>
      <c r="C143" s="10">
        <v>25.09090909090909</v>
      </c>
      <c r="D143" s="10">
        <v>21.333333333333332</v>
      </c>
      <c r="E143" s="7">
        <v>20</v>
      </c>
    </row>
    <row r="144" spans="1:5" ht="12">
      <c r="A144" t="s">
        <v>123</v>
      </c>
      <c r="C144" s="10">
        <v>62.18181818181818</v>
      </c>
      <c r="D144" s="10">
        <v>4</v>
      </c>
      <c r="E144" s="7">
        <v>5</v>
      </c>
    </row>
    <row r="145" spans="1:5" ht="12">
      <c r="A145" t="s">
        <v>124</v>
      </c>
      <c r="C145" s="10">
        <v>96</v>
      </c>
      <c r="D145" s="10">
        <v>145.33333333333334</v>
      </c>
      <c r="E145" s="7">
        <v>162</v>
      </c>
    </row>
    <row r="146" spans="1:5" ht="12">
      <c r="A146" t="s">
        <v>125</v>
      </c>
      <c r="C146" s="10">
        <v>1.0909090909090908</v>
      </c>
      <c r="D146" s="10">
        <v>1.3333333333333333</v>
      </c>
      <c r="E146" s="7">
        <v>1</v>
      </c>
    </row>
    <row r="147" spans="1:5" ht="12">
      <c r="A147" t="s">
        <v>126</v>
      </c>
      <c r="C147" s="10">
        <v>17.454545454545453</v>
      </c>
      <c r="D147" s="10">
        <v>57.333333333333336</v>
      </c>
      <c r="E147" s="7">
        <v>39</v>
      </c>
    </row>
    <row r="148" spans="1:5" ht="12">
      <c r="A148" t="s">
        <v>127</v>
      </c>
      <c r="C148" s="10">
        <v>28.363636363636363</v>
      </c>
      <c r="D148" s="10">
        <v>128</v>
      </c>
      <c r="E148" s="7">
        <v>32</v>
      </c>
    </row>
    <row r="149" spans="1:5" ht="12">
      <c r="A149" t="s">
        <v>128</v>
      </c>
      <c r="C149" s="10">
        <v>120</v>
      </c>
      <c r="D149" s="10">
        <v>185.33333333333334</v>
      </c>
      <c r="E149" s="7">
        <v>319</v>
      </c>
    </row>
    <row r="150" spans="1:5" ht="12">
      <c r="A150" t="s">
        <v>129</v>
      </c>
      <c r="C150" s="10">
        <v>14.181818181818182</v>
      </c>
      <c r="D150" s="10">
        <v>13.333333333333334</v>
      </c>
      <c r="E150" s="7">
        <v>13</v>
      </c>
    </row>
    <row r="151" spans="3:5" ht="12">
      <c r="C151" s="10">
        <f>SUM(C134:C150)</f>
        <v>1965.8181818181822</v>
      </c>
      <c r="D151" s="10">
        <f>SUM(D134:D150)</f>
        <v>1978.6666666666665</v>
      </c>
      <c r="E151" s="10">
        <f>SUM(E134:E150)</f>
        <v>1888</v>
      </c>
    </row>
    <row r="152" spans="1:5" ht="12.75">
      <c r="A152" s="3" t="s">
        <v>130</v>
      </c>
      <c r="B152" s="3"/>
      <c r="C152" s="7"/>
      <c r="D152" s="10">
        <v>0</v>
      </c>
      <c r="E152" s="7"/>
    </row>
    <row r="153" spans="1:5" ht="12">
      <c r="A153" t="s">
        <v>131</v>
      </c>
      <c r="C153" s="10">
        <v>312</v>
      </c>
      <c r="D153" s="10">
        <v>242.66666666666666</v>
      </c>
      <c r="E153" s="7">
        <v>209</v>
      </c>
    </row>
    <row r="154" spans="1:5" ht="12">
      <c r="A154" t="s">
        <v>132</v>
      </c>
      <c r="C154" s="10">
        <v>156</v>
      </c>
      <c r="D154" s="10">
        <v>30.666666666666668</v>
      </c>
      <c r="E154" s="7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"/>
  <sheetViews>
    <sheetView zoomScale="75" zoomScaleNormal="75" workbookViewId="0" topLeftCell="A1">
      <selection activeCell="N39" sqref="N39"/>
    </sheetView>
  </sheetViews>
  <sheetFormatPr defaultColWidth="9.140625" defaultRowHeight="12.75"/>
  <cols>
    <col min="2" max="13" width="5.7109375" style="0" customWidth="1"/>
    <col min="14" max="14" width="34.28125" style="0" customWidth="1"/>
    <col min="15" max="15" width="13.57421875" style="0" customWidth="1"/>
    <col min="16" max="16" width="11.00390625" style="0" customWidth="1"/>
    <col min="17" max="17" width="6.140625" style="0" customWidth="1"/>
    <col min="18" max="24" width="4.7109375" style="0" customWidth="1"/>
    <col min="25" max="25" width="5.7109375" style="0" customWidth="1"/>
    <col min="26" max="27" width="4.7109375" style="0" customWidth="1"/>
    <col min="28" max="28" width="4.7109375" style="132" customWidth="1"/>
    <col min="29" max="29" width="6.00390625" style="132" customWidth="1"/>
  </cols>
  <sheetData>
    <row r="1" ht="12.75">
      <c r="N1">
        <v>2005</v>
      </c>
    </row>
    <row r="2" ht="12.75"/>
    <row r="3" ht="12.75"/>
    <row r="4" ht="12.75"/>
    <row r="5" spans="1:19" ht="11.25" customHeight="1" thickBot="1">
      <c r="A5" t="s">
        <v>352</v>
      </c>
      <c r="M5" s="73"/>
      <c r="N5" s="73"/>
      <c r="O5" s="73"/>
      <c r="P5" s="73"/>
      <c r="Q5" s="73" t="s">
        <v>353</v>
      </c>
      <c r="R5" s="73"/>
      <c r="S5" s="73"/>
    </row>
    <row r="6" spans="2:29" ht="109.5" customHeight="1">
      <c r="B6" s="117" t="s">
        <v>312</v>
      </c>
      <c r="C6" s="116" t="s">
        <v>305</v>
      </c>
      <c r="D6" s="117" t="s">
        <v>306</v>
      </c>
      <c r="E6" s="117" t="s">
        <v>307</v>
      </c>
      <c r="F6" s="117" t="s">
        <v>308</v>
      </c>
      <c r="G6" s="117" t="s">
        <v>310</v>
      </c>
      <c r="H6" s="117" t="s">
        <v>311</v>
      </c>
      <c r="I6" s="117" t="s">
        <v>315</v>
      </c>
      <c r="J6" s="117" t="s">
        <v>309</v>
      </c>
      <c r="K6" s="117" t="s">
        <v>313</v>
      </c>
      <c r="L6" s="147" t="s">
        <v>166</v>
      </c>
      <c r="M6" s="120" t="s">
        <v>316</v>
      </c>
      <c r="N6" s="119"/>
      <c r="O6" t="s">
        <v>295</v>
      </c>
      <c r="P6" s="148" t="s">
        <v>317</v>
      </c>
      <c r="Q6" s="131" t="s">
        <v>338</v>
      </c>
      <c r="R6" s="116" t="s">
        <v>305</v>
      </c>
      <c r="S6" s="117" t="s">
        <v>306</v>
      </c>
      <c r="T6" s="117" t="s">
        <v>307</v>
      </c>
      <c r="U6" s="117" t="s">
        <v>308</v>
      </c>
      <c r="V6" s="117" t="s">
        <v>310</v>
      </c>
      <c r="W6" s="117" t="s">
        <v>311</v>
      </c>
      <c r="X6" s="117" t="s">
        <v>315</v>
      </c>
      <c r="Y6" s="117" t="s">
        <v>309</v>
      </c>
      <c r="Z6" s="117" t="s">
        <v>313</v>
      </c>
      <c r="AA6" s="117" t="s">
        <v>166</v>
      </c>
      <c r="AB6" s="133" t="s">
        <v>169</v>
      </c>
      <c r="AC6" s="133" t="s">
        <v>314</v>
      </c>
    </row>
    <row r="7" spans="1:30" ht="13.5" customHeight="1" thickBot="1">
      <c r="A7" s="14"/>
      <c r="B7" s="144">
        <f>AC15</f>
        <v>406</v>
      </c>
      <c r="C7" s="144">
        <f>AC8</f>
        <v>438</v>
      </c>
      <c r="D7" s="144">
        <f>AC9</f>
        <v>1</v>
      </c>
      <c r="E7" s="144">
        <f>AC10</f>
        <v>1</v>
      </c>
      <c r="F7" s="144">
        <f>AC11</f>
        <v>35</v>
      </c>
      <c r="G7" s="144">
        <f>AC17</f>
        <v>19</v>
      </c>
      <c r="H7" s="144"/>
      <c r="I7" s="144"/>
      <c r="J7" s="144">
        <f>AC14</f>
        <v>0</v>
      </c>
      <c r="K7" s="14">
        <f>'source data'!F137</f>
        <v>306</v>
      </c>
      <c r="L7" s="145">
        <f>AC19</f>
        <v>262</v>
      </c>
      <c r="M7" s="146">
        <f>SUM(B7:L7)</f>
        <v>1468</v>
      </c>
      <c r="N7" s="45" t="s">
        <v>349</v>
      </c>
      <c r="O7" s="73">
        <f>1000*'KDN, OVD'!G4-'KDN, OVD'!G5</f>
        <v>826141.9999999999</v>
      </c>
      <c r="P7" s="120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9"/>
      <c r="AC7" s="149"/>
      <c r="AD7" s="14"/>
    </row>
    <row r="8" spans="1:30" ht="12.75">
      <c r="A8" s="14"/>
      <c r="B8" s="14">
        <f>601-R14</f>
        <v>506</v>
      </c>
      <c r="C8" s="14"/>
      <c r="D8" s="14"/>
      <c r="E8" s="14"/>
      <c r="F8" s="14"/>
      <c r="G8" s="14"/>
      <c r="H8" s="14"/>
      <c r="I8" s="14">
        <f>'source data'!G39</f>
        <v>27</v>
      </c>
      <c r="J8" s="14">
        <f>R14</f>
        <v>95</v>
      </c>
      <c r="K8" s="14"/>
      <c r="L8" s="14"/>
      <c r="M8" s="146">
        <f>SUM(B8:L8)</f>
        <v>628</v>
      </c>
      <c r="N8" s="141" t="s">
        <v>305</v>
      </c>
      <c r="O8" s="141">
        <f>'source data'!G17</f>
        <v>3187</v>
      </c>
      <c r="P8" s="146">
        <f aca="true" t="shared" si="0" ref="P8:P17">SUM(Q8:AC8)</f>
        <v>744</v>
      </c>
      <c r="Q8" s="14"/>
      <c r="R8" s="14"/>
      <c r="S8" s="14"/>
      <c r="T8" s="14"/>
      <c r="U8" s="14"/>
      <c r="V8" s="14"/>
      <c r="W8" s="14"/>
      <c r="X8" s="14"/>
      <c r="Y8" s="14">
        <f>C13</f>
        <v>20</v>
      </c>
      <c r="Z8" s="14"/>
      <c r="AA8" s="14">
        <f>510-AA13-AA14-AA19</f>
        <v>286</v>
      </c>
      <c r="AB8" s="150"/>
      <c r="AC8" s="150">
        <f>'source data'!G18-Y8-AA8</f>
        <v>438</v>
      </c>
      <c r="AD8" s="14"/>
    </row>
    <row r="9" spans="1:30" ht="12.75">
      <c r="A9" s="14"/>
      <c r="B9" s="14"/>
      <c r="C9" s="14"/>
      <c r="D9" s="14"/>
      <c r="E9" s="14"/>
      <c r="F9" s="14"/>
      <c r="G9" s="14"/>
      <c r="H9" s="14"/>
      <c r="I9" s="14">
        <f>'source data'!G42</f>
        <v>16</v>
      </c>
      <c r="J9" s="14">
        <f>'source data'!G12</f>
        <v>66</v>
      </c>
      <c r="K9" s="14"/>
      <c r="L9" s="14"/>
      <c r="M9" s="146">
        <f>SUM(B9:L9)</f>
        <v>82</v>
      </c>
      <c r="N9" s="142" t="s">
        <v>306</v>
      </c>
      <c r="O9" s="142">
        <f>'source data'!G21</f>
        <v>207</v>
      </c>
      <c r="P9" s="146">
        <f t="shared" si="0"/>
        <v>3</v>
      </c>
      <c r="Q9" s="14"/>
      <c r="R9" s="14"/>
      <c r="S9" s="14"/>
      <c r="T9" s="14"/>
      <c r="U9" s="14"/>
      <c r="V9" s="14"/>
      <c r="W9" s="14"/>
      <c r="X9" s="14"/>
      <c r="Y9" s="14">
        <f>D14</f>
        <v>2</v>
      </c>
      <c r="Z9" s="14"/>
      <c r="AA9" s="14"/>
      <c r="AB9" s="150"/>
      <c r="AC9" s="150">
        <v>1</v>
      </c>
      <c r="AD9" s="14"/>
    </row>
    <row r="10" spans="1:30" ht="12.75">
      <c r="A10" s="14"/>
      <c r="B10" s="14"/>
      <c r="C10" s="14"/>
      <c r="D10" s="14"/>
      <c r="E10" s="14"/>
      <c r="F10" s="14"/>
      <c r="G10" s="14"/>
      <c r="H10" s="14"/>
      <c r="I10" s="14">
        <f>T13</f>
        <v>37</v>
      </c>
      <c r="J10" s="14">
        <f>T14</f>
        <v>5</v>
      </c>
      <c r="K10" s="14"/>
      <c r="L10" s="14"/>
      <c r="M10" s="146">
        <f>SUM(B10:L10)</f>
        <v>42</v>
      </c>
      <c r="N10" s="142" t="s">
        <v>307</v>
      </c>
      <c r="O10" s="142">
        <f>'source data'!G45</f>
        <v>70</v>
      </c>
      <c r="P10" s="146">
        <f t="shared" si="0"/>
        <v>1</v>
      </c>
      <c r="Q10" s="14"/>
      <c r="R10" s="14"/>
      <c r="S10" s="14"/>
      <c r="T10" s="14"/>
      <c r="U10" s="14"/>
      <c r="V10" s="14"/>
      <c r="W10" s="14"/>
      <c r="X10" s="14"/>
      <c r="Y10" s="14">
        <f>E14</f>
        <v>0</v>
      </c>
      <c r="Z10" s="14"/>
      <c r="AA10" s="14"/>
      <c r="AB10" s="150"/>
      <c r="AC10" s="150">
        <v>1</v>
      </c>
      <c r="AD10" s="14"/>
    </row>
    <row r="11" spans="1:30" ht="12.75">
      <c r="A11" s="14"/>
      <c r="B11" s="14"/>
      <c r="C11" s="14"/>
      <c r="D11" s="14"/>
      <c r="E11" s="14"/>
      <c r="F11" s="14"/>
      <c r="G11" s="14">
        <v>12</v>
      </c>
      <c r="H11" s="14">
        <f>U12</f>
        <v>61</v>
      </c>
      <c r="I11" s="14">
        <f>'source data'!G40</f>
        <v>36</v>
      </c>
      <c r="J11" s="14"/>
      <c r="K11" s="14"/>
      <c r="L11" s="14"/>
      <c r="M11" s="146">
        <f>'source data'!G34+'source data'!G36</f>
        <v>109</v>
      </c>
      <c r="N11" s="142" t="s">
        <v>308</v>
      </c>
      <c r="O11" s="142">
        <f>'source data'!G59</f>
        <v>2488</v>
      </c>
      <c r="P11" s="151">
        <f t="shared" si="0"/>
        <v>38</v>
      </c>
      <c r="Q11" s="14"/>
      <c r="R11" s="14"/>
      <c r="S11" s="14"/>
      <c r="T11" s="14"/>
      <c r="U11" s="14"/>
      <c r="V11" s="14"/>
      <c r="W11" s="14"/>
      <c r="X11" s="14"/>
      <c r="Y11" s="14">
        <f>F14</f>
        <v>3</v>
      </c>
      <c r="Z11" s="14"/>
      <c r="AA11" s="14"/>
      <c r="AB11" s="150"/>
      <c r="AC11" s="152">
        <f>35</f>
        <v>35</v>
      </c>
      <c r="AD11" s="14"/>
    </row>
    <row r="12" spans="1:30" ht="12.75">
      <c r="A12" s="14"/>
      <c r="B12" s="14">
        <v>3</v>
      </c>
      <c r="C12" s="14"/>
      <c r="D12" s="14"/>
      <c r="E12" s="14"/>
      <c r="F12" s="14"/>
      <c r="G12" s="14">
        <v>87</v>
      </c>
      <c r="H12" s="14"/>
      <c r="I12" s="14"/>
      <c r="J12" s="14"/>
      <c r="K12" s="14"/>
      <c r="L12" s="14"/>
      <c r="M12" s="146">
        <f aca="true" t="shared" si="1" ref="M12:M19">SUM(B12:L12)</f>
        <v>90</v>
      </c>
      <c r="N12" s="142" t="s">
        <v>311</v>
      </c>
      <c r="O12" s="142">
        <f>'source data'!G84</f>
        <v>140</v>
      </c>
      <c r="P12" s="146">
        <f t="shared" si="0"/>
        <v>85</v>
      </c>
      <c r="Q12" s="14">
        <v>10</v>
      </c>
      <c r="R12" s="14"/>
      <c r="S12" s="14"/>
      <c r="T12" s="14"/>
      <c r="U12" s="14">
        <v>61</v>
      </c>
      <c r="V12" s="14"/>
      <c r="W12" s="14"/>
      <c r="X12" s="14">
        <v>10</v>
      </c>
      <c r="Y12" s="14">
        <v>4</v>
      </c>
      <c r="Z12" s="14"/>
      <c r="AA12" s="14"/>
      <c r="AB12" s="150"/>
      <c r="AC12" s="150"/>
      <c r="AD12" s="14"/>
    </row>
    <row r="13" spans="1:30" ht="13.5" thickBot="1">
      <c r="A13" s="14"/>
      <c r="B13" s="14"/>
      <c r="C13" s="14">
        <f>INT(('ДД и интеранты'!L6+'ДД и интеранты'!L21)*(1/'ДД и интеранты'!D3))</f>
        <v>20</v>
      </c>
      <c r="D13" s="14"/>
      <c r="E13" s="14"/>
      <c r="F13" s="14"/>
      <c r="G13" s="14">
        <f>X17</f>
        <v>12</v>
      </c>
      <c r="H13" s="14">
        <f>X12</f>
        <v>10</v>
      </c>
      <c r="I13" s="14"/>
      <c r="J13" s="14">
        <f>X14</f>
        <v>384</v>
      </c>
      <c r="K13" s="14"/>
      <c r="L13" s="14">
        <v>11</v>
      </c>
      <c r="M13" s="146">
        <f t="shared" si="1"/>
        <v>437</v>
      </c>
      <c r="N13" s="142" t="s">
        <v>351</v>
      </c>
      <c r="O13" s="142">
        <f>'source data'!G62-O12</f>
        <v>1576</v>
      </c>
      <c r="P13" s="146">
        <f>SUM(Q13:AC13)</f>
        <v>281</v>
      </c>
      <c r="Q13" s="14">
        <f>'source data'!G41</f>
        <v>14</v>
      </c>
      <c r="R13" s="14">
        <f>'source data'!G39</f>
        <v>27</v>
      </c>
      <c r="S13" s="14">
        <f>'source data'!G42</f>
        <v>16</v>
      </c>
      <c r="T13" s="14">
        <f>'source data'!G43-T14</f>
        <v>37</v>
      </c>
      <c r="U13" s="14">
        <f>'source data'!G40</f>
        <v>36</v>
      </c>
      <c r="V13" s="14"/>
      <c r="W13" s="14"/>
      <c r="X13" s="14"/>
      <c r="Y13" s="14"/>
      <c r="Z13" s="14"/>
      <c r="AA13">
        <f>('ДД и интеранты'!V6+'ДД и интеранты'!V21)</f>
        <v>112</v>
      </c>
      <c r="AB13" s="150"/>
      <c r="AC13" s="14">
        <f>('ДД и интеранты'!U6+'ДД и интеранты'!U21)</f>
        <v>39</v>
      </c>
      <c r="AD13" s="14"/>
    </row>
    <row r="14" spans="1:30" ht="12.75">
      <c r="A14" s="14"/>
      <c r="B14" s="14">
        <f>SUM('СРЦ- движение за 2005'!E7:G7)+SUM('СРЦ- движение за 2005'!E22:G22)</f>
        <v>2031</v>
      </c>
      <c r="D14" s="14">
        <f>'ДД и интеранты'!N6+'ДД и интеранты'!N21</f>
        <v>2</v>
      </c>
      <c r="E14" s="14">
        <f>'ДД и интеранты'!M6+'ДД и интеранты'!M21</f>
        <v>0</v>
      </c>
      <c r="F14" s="14">
        <f>'ДД и интеранты'!K6+'ДД и интеранты'!K21</f>
        <v>3</v>
      </c>
      <c r="G14" s="14">
        <f>Y17</f>
        <v>28</v>
      </c>
      <c r="H14" s="14">
        <f>Y12</f>
        <v>4</v>
      </c>
      <c r="I14" s="14"/>
      <c r="J14" s="14"/>
      <c r="K14" s="14"/>
      <c r="L14" s="14"/>
      <c r="M14" s="146">
        <f t="shared" si="1"/>
        <v>2068</v>
      </c>
      <c r="N14" s="143" t="s">
        <v>309</v>
      </c>
      <c r="O14" s="143">
        <f>'СРЦ- движение за 2005'!AB7+'СРЦ- движение за 2005'!AB22</f>
        <v>534</v>
      </c>
      <c r="P14" s="146">
        <f t="shared" si="0"/>
        <v>2128</v>
      </c>
      <c r="Q14" s="14">
        <f>'СРЦ- движение за 2005'!Z7+'СРЦ- движение за 2005'!Z22</f>
        <v>1541</v>
      </c>
      <c r="R14" s="14">
        <f>'СРЦ- движение за 2005'!V7+'СРЦ- движение за 2005'!V22</f>
        <v>95</v>
      </c>
      <c r="S14" s="14">
        <f>J9</f>
        <v>66</v>
      </c>
      <c r="T14" s="14">
        <f>'СРЦ- движение за 2005'!X7+'СРЦ- движение за 2005'!X22</f>
        <v>5</v>
      </c>
      <c r="U14" s="14">
        <f>'СРЦ- движение за 2005'!U7+'СРЦ- движение за 2005'!U22</f>
        <v>0</v>
      </c>
      <c r="V14" s="14"/>
      <c r="W14" s="14"/>
      <c r="X14" s="14">
        <f>SUM('СРЦ- движение за 2005'!O7:Q7)+SUM('СРЦ- движение за 2005'!O22:Q22)</f>
        <v>384</v>
      </c>
      <c r="Y14" s="14"/>
      <c r="Z14" s="14">
        <f>'СРЦ- движение за 2005'!R7+'СРЦ- движение за 2005'!R22</f>
        <v>4</v>
      </c>
      <c r="AA14" s="14">
        <f>'СРЦ- движение за 2005'!T7+'СРЦ- движение за 2005'!T22</f>
        <v>33</v>
      </c>
      <c r="AB14" s="150"/>
      <c r="AC14" s="150"/>
      <c r="AD14" s="14"/>
    </row>
    <row r="15" spans="1:30" ht="12.75">
      <c r="A15" s="14"/>
      <c r="B15" s="14"/>
      <c r="C15" s="14"/>
      <c r="D15" s="14"/>
      <c r="E15" s="14"/>
      <c r="F15" s="14"/>
      <c r="G15" s="14">
        <f>Q17</f>
        <v>139</v>
      </c>
      <c r="H15" s="14">
        <f>Q12</f>
        <v>10</v>
      </c>
      <c r="I15" s="14">
        <f>Q13</f>
        <v>14</v>
      </c>
      <c r="J15" s="14">
        <f>Q14</f>
        <v>1541</v>
      </c>
      <c r="K15" s="14"/>
      <c r="L15" s="14"/>
      <c r="M15" s="146">
        <f t="shared" si="1"/>
        <v>1704</v>
      </c>
      <c r="N15" s="134" t="s">
        <v>339</v>
      </c>
      <c r="O15" s="134">
        <f>'KDN, OVD'!G15</f>
        <v>3222</v>
      </c>
      <c r="P15" s="146">
        <f t="shared" si="0"/>
        <v>3907</v>
      </c>
      <c r="Q15" s="14">
        <f>sotszashita!E149</f>
        <v>319</v>
      </c>
      <c r="R15" s="14">
        <f>B8</f>
        <v>506</v>
      </c>
      <c r="S15" s="14"/>
      <c r="T15" s="14"/>
      <c r="U15" s="14"/>
      <c r="V15" s="14">
        <f>B17</f>
        <v>363</v>
      </c>
      <c r="W15" s="14">
        <v>3</v>
      </c>
      <c r="X15" s="14"/>
      <c r="Y15" s="14">
        <f>B14</f>
        <v>2031</v>
      </c>
      <c r="Z15" s="14">
        <f>'source data'!F138-Z14-Z17</f>
        <v>279</v>
      </c>
      <c r="AA15" s="14"/>
      <c r="AB15" s="150"/>
      <c r="AC15" s="150">
        <f>INT((sotszashita!G22/4)*'KDN, OVD'!F15)</f>
        <v>406</v>
      </c>
      <c r="AD15" s="14"/>
    </row>
    <row r="16" spans="1:30" ht="12.75">
      <c r="A16" s="14"/>
      <c r="B16" s="14">
        <f>Z15</f>
        <v>279</v>
      </c>
      <c r="C16" s="14"/>
      <c r="D16" s="14"/>
      <c r="E16" s="14"/>
      <c r="F16" s="14"/>
      <c r="G16" s="14">
        <f>Z17</f>
        <v>5</v>
      </c>
      <c r="H16" s="14"/>
      <c r="I16" s="14"/>
      <c r="J16" s="14">
        <f>Z14</f>
        <v>4</v>
      </c>
      <c r="K16" s="14"/>
      <c r="L16" s="14"/>
      <c r="M16" s="146">
        <f t="shared" si="1"/>
        <v>288</v>
      </c>
      <c r="N16" s="134" t="s">
        <v>354</v>
      </c>
      <c r="O16" s="134">
        <f>'source data'!F134</f>
        <v>733</v>
      </c>
      <c r="P16" s="146">
        <f t="shared" si="0"/>
        <v>306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0"/>
      <c r="AC16" s="150">
        <f>K7</f>
        <v>306</v>
      </c>
      <c r="AD16" s="14"/>
    </row>
    <row r="17" spans="1:30" ht="12.75">
      <c r="A17" s="14"/>
      <c r="B17" s="14">
        <v>363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6">
        <f t="shared" si="1"/>
        <v>363</v>
      </c>
      <c r="N17" s="134" t="s">
        <v>337</v>
      </c>
      <c r="O17" s="134">
        <f>160</f>
        <v>160</v>
      </c>
      <c r="P17" s="146">
        <f t="shared" si="0"/>
        <v>306</v>
      </c>
      <c r="Q17" s="14">
        <f>151-U17</f>
        <v>139</v>
      </c>
      <c r="R17" s="14"/>
      <c r="S17" s="14"/>
      <c r="T17" s="14"/>
      <c r="U17" s="14">
        <f>M11-U12-U13</f>
        <v>12</v>
      </c>
      <c r="V17" s="14"/>
      <c r="W17" s="14">
        <v>87</v>
      </c>
      <c r="X17" s="14">
        <v>12</v>
      </c>
      <c r="Y17" s="14">
        <v>28</v>
      </c>
      <c r="Z17" s="14">
        <v>5</v>
      </c>
      <c r="AA17" s="14"/>
      <c r="AB17" s="150">
        <v>4</v>
      </c>
      <c r="AC17" s="150">
        <v>19</v>
      </c>
      <c r="AD17" s="14"/>
    </row>
    <row r="18" spans="1:30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6"/>
      <c r="N18" s="134" t="s">
        <v>356</v>
      </c>
      <c r="O18" s="134"/>
      <c r="P18" s="146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0"/>
      <c r="AC18" s="150"/>
      <c r="AD18" s="14"/>
    </row>
    <row r="19" spans="1:30" ht="15" customHeight="1" thickBot="1">
      <c r="A19" s="14"/>
      <c r="B19" s="14"/>
      <c r="C19" s="14">
        <f>AA8</f>
        <v>286</v>
      </c>
      <c r="D19" s="14"/>
      <c r="E19" s="14"/>
      <c r="F19" s="14"/>
      <c r="G19" s="14"/>
      <c r="H19" s="14"/>
      <c r="I19" s="14">
        <f>AC13</f>
        <v>39</v>
      </c>
      <c r="J19" s="14">
        <f>AA14</f>
        <v>33</v>
      </c>
      <c r="K19" s="14"/>
      <c r="L19" s="14">
        <f>'source data'!G72-'source data'!G73</f>
        <v>79</v>
      </c>
      <c r="M19" s="146">
        <f t="shared" si="1"/>
        <v>437</v>
      </c>
      <c r="N19" s="122" t="s">
        <v>322</v>
      </c>
      <c r="O19" s="121">
        <f>'source data'!G70</f>
        <v>1003</v>
      </c>
      <c r="P19" s="146">
        <f>SUM(Q19:AC19)</f>
        <v>352</v>
      </c>
      <c r="Q19" s="14"/>
      <c r="R19" s="14"/>
      <c r="S19" s="14"/>
      <c r="T19" s="14"/>
      <c r="U19" s="14"/>
      <c r="V19" s="14"/>
      <c r="W19" s="14"/>
      <c r="X19" s="14">
        <v>11</v>
      </c>
      <c r="Y19" s="14"/>
      <c r="Z19" s="14"/>
      <c r="AA19" s="14">
        <f>L19</f>
        <v>79</v>
      </c>
      <c r="AB19" s="150"/>
      <c r="AC19" s="150">
        <f>'source data'!G71-X19-AA19</f>
        <v>262</v>
      </c>
      <c r="AD19" s="14"/>
    </row>
    <row r="20" spans="1:30" s="3" customFormat="1" ht="12.75">
      <c r="A20" s="146">
        <f>SUM(B20:L20)</f>
        <v>7716</v>
      </c>
      <c r="B20" s="146">
        <f aca="true" t="shared" si="2" ref="B20:M20">SUM(B7:B19)</f>
        <v>3588</v>
      </c>
      <c r="C20" s="146">
        <f t="shared" si="2"/>
        <v>744</v>
      </c>
      <c r="D20" s="146">
        <f t="shared" si="2"/>
        <v>3</v>
      </c>
      <c r="E20" s="146">
        <f t="shared" si="2"/>
        <v>1</v>
      </c>
      <c r="F20" s="146">
        <f t="shared" si="2"/>
        <v>38</v>
      </c>
      <c r="G20" s="146">
        <f t="shared" si="2"/>
        <v>302</v>
      </c>
      <c r="H20" s="146">
        <f t="shared" si="2"/>
        <v>85</v>
      </c>
      <c r="I20" s="146">
        <f t="shared" si="2"/>
        <v>169</v>
      </c>
      <c r="J20" s="146">
        <f t="shared" si="2"/>
        <v>2128</v>
      </c>
      <c r="K20" s="146">
        <f t="shared" si="2"/>
        <v>306</v>
      </c>
      <c r="L20" s="146">
        <f t="shared" si="2"/>
        <v>352</v>
      </c>
      <c r="M20" s="146">
        <f t="shared" si="2"/>
        <v>7716</v>
      </c>
      <c r="O20" s="3">
        <f>SUM(O8:O19)</f>
        <v>13320</v>
      </c>
      <c r="P20" s="153">
        <f>SUM(P8:P19)</f>
        <v>8151</v>
      </c>
      <c r="Q20" s="153">
        <f aca="true" t="shared" si="3" ref="Q20:W20">SUM(Q8:Q19)</f>
        <v>2023</v>
      </c>
      <c r="R20" s="153">
        <f t="shared" si="3"/>
        <v>628</v>
      </c>
      <c r="S20" s="153">
        <f t="shared" si="3"/>
        <v>82</v>
      </c>
      <c r="T20" s="153">
        <f t="shared" si="3"/>
        <v>42</v>
      </c>
      <c r="U20" s="153">
        <f t="shared" si="3"/>
        <v>109</v>
      </c>
      <c r="V20" s="153">
        <f t="shared" si="3"/>
        <v>363</v>
      </c>
      <c r="W20" s="153">
        <f t="shared" si="3"/>
        <v>90</v>
      </c>
      <c r="X20" s="146">
        <f aca="true" t="shared" si="4" ref="X20:AC20">SUM(X8:X19)</f>
        <v>417</v>
      </c>
      <c r="Y20" s="146">
        <f t="shared" si="4"/>
        <v>2088</v>
      </c>
      <c r="Z20" s="146">
        <f t="shared" si="4"/>
        <v>288</v>
      </c>
      <c r="AA20" s="146">
        <f t="shared" si="4"/>
        <v>510</v>
      </c>
      <c r="AB20" s="154">
        <f t="shared" si="4"/>
        <v>4</v>
      </c>
      <c r="AC20" s="154">
        <f t="shared" si="4"/>
        <v>1507</v>
      </c>
      <c r="AD20" s="146">
        <f>SUM(Q20:AC20)</f>
        <v>8151</v>
      </c>
    </row>
    <row r="21" spans="1:13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33" spans="14:15" ht="12">
      <c r="N33" s="199">
        <f>('[2]Sheet3'!$B$291*1000/M14)/30</f>
        <v>3.5783365570599615</v>
      </c>
      <c r="O33" t="s">
        <v>551</v>
      </c>
    </row>
  </sheetData>
  <printOptions/>
  <pageMargins left="0.58" right="0.34" top="1" bottom="1" header="0.5" footer="0.5"/>
  <pageSetup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D31" sqref="D31"/>
    </sheetView>
  </sheetViews>
  <sheetFormatPr defaultColWidth="9.140625" defaultRowHeight="12.75"/>
  <cols>
    <col min="1" max="1" width="25.421875" style="31" customWidth="1"/>
    <col min="2" max="16384" width="8.8515625" style="31" customWidth="1"/>
  </cols>
  <sheetData>
    <row r="1" spans="2:16" ht="12">
      <c r="B1" s="186"/>
      <c r="C1" s="185" t="s">
        <v>318</v>
      </c>
      <c r="D1" s="185"/>
      <c r="E1" s="113"/>
      <c r="F1" s="112">
        <v>2004</v>
      </c>
      <c r="G1" s="185"/>
      <c r="H1" s="113"/>
      <c r="I1" s="112">
        <v>2005</v>
      </c>
      <c r="J1" s="185"/>
      <c r="K1" s="185"/>
      <c r="L1" s="112" t="s">
        <v>540</v>
      </c>
      <c r="M1" s="185"/>
      <c r="N1" s="113"/>
      <c r="O1" s="112" t="s">
        <v>540</v>
      </c>
      <c r="P1" s="113"/>
    </row>
    <row r="2" spans="2:16" ht="12">
      <c r="B2" s="187"/>
      <c r="C2" s="31" t="s">
        <v>131</v>
      </c>
      <c r="D2" s="31" t="s">
        <v>320</v>
      </c>
      <c r="E2" s="191" t="s">
        <v>321</v>
      </c>
      <c r="F2" s="31" t="s">
        <v>131</v>
      </c>
      <c r="G2" s="31" t="s">
        <v>320</v>
      </c>
      <c r="H2" s="191" t="s">
        <v>321</v>
      </c>
      <c r="I2" s="114" t="s">
        <v>131</v>
      </c>
      <c r="J2" s="31" t="s">
        <v>320</v>
      </c>
      <c r="K2" s="31" t="s">
        <v>321</v>
      </c>
      <c r="L2" s="114" t="s">
        <v>131</v>
      </c>
      <c r="M2" s="31" t="s">
        <v>320</v>
      </c>
      <c r="N2" s="191" t="s">
        <v>321</v>
      </c>
      <c r="O2" s="31" t="s">
        <v>320</v>
      </c>
      <c r="P2" s="191" t="s">
        <v>321</v>
      </c>
    </row>
    <row r="3" spans="2:16" ht="12">
      <c r="B3" s="187"/>
      <c r="C3" s="31">
        <v>363</v>
      </c>
      <c r="D3" s="31">
        <f>SUM(D4:D21)</f>
        <v>203</v>
      </c>
      <c r="E3" s="191">
        <f>SUM(E4:E21)</f>
        <v>160</v>
      </c>
      <c r="F3" s="31">
        <f>SUM(G3:H3)</f>
        <v>377</v>
      </c>
      <c r="G3" s="31">
        <f>SUM(G4:G21)</f>
        <v>198</v>
      </c>
      <c r="H3" s="31">
        <f>SUM(H4:H21)</f>
        <v>179</v>
      </c>
      <c r="I3" s="114">
        <f>SUM(J3:K3)</f>
        <v>375</v>
      </c>
      <c r="J3" s="31">
        <f>SUM(J4:J21)</f>
        <v>217</v>
      </c>
      <c r="K3" s="31">
        <f>SUM(K4:K21)</f>
        <v>158</v>
      </c>
      <c r="L3" s="196">
        <f>C3+F3+I3</f>
        <v>1115</v>
      </c>
      <c r="M3" s="194">
        <f>D3+G3+J3</f>
        <v>618</v>
      </c>
      <c r="N3" s="182">
        <f>E3+H3+K3</f>
        <v>497</v>
      </c>
      <c r="O3" s="198">
        <f>M3/$L$3</f>
        <v>0.5542600896860986</v>
      </c>
      <c r="P3" s="198">
        <f>N3/$L$3</f>
        <v>0.44573991031390137</v>
      </c>
    </row>
    <row r="4" spans="2:16" ht="12">
      <c r="B4" s="193" t="s">
        <v>319</v>
      </c>
      <c r="C4" s="31">
        <v>140</v>
      </c>
      <c r="D4" s="31">
        <v>75</v>
      </c>
      <c r="E4" s="191">
        <v>65</v>
      </c>
      <c r="F4" s="31">
        <f aca="true" t="shared" si="0" ref="F4:F21">SUM(G4:H4)</f>
        <v>130</v>
      </c>
      <c r="G4" s="194">
        <v>66</v>
      </c>
      <c r="H4" s="191">
        <v>64</v>
      </c>
      <c r="I4" s="114">
        <f aca="true" t="shared" si="1" ref="I4:I21">SUM(J4:K4)</f>
        <v>144</v>
      </c>
      <c r="J4" s="194">
        <v>85</v>
      </c>
      <c r="K4" s="194">
        <v>59</v>
      </c>
      <c r="L4" s="196">
        <f aca="true" t="shared" si="2" ref="L4:L21">C4+F4+I4</f>
        <v>414</v>
      </c>
      <c r="M4" s="194">
        <f aca="true" t="shared" si="3" ref="M4:M21">D4+G5+J4</f>
        <v>203</v>
      </c>
      <c r="N4" s="182">
        <f aca="true" t="shared" si="4" ref="N4:N21">E4+H4+K4</f>
        <v>188</v>
      </c>
      <c r="O4" s="198">
        <f aca="true" t="shared" si="5" ref="O4:O21">M4/$L$3</f>
        <v>0.18206278026905828</v>
      </c>
      <c r="P4" s="198">
        <f aca="true" t="shared" si="6" ref="P4:P21">N4/$L$3</f>
        <v>0.16860986547085202</v>
      </c>
    </row>
    <row r="5" spans="2:16" ht="12">
      <c r="B5" s="187">
        <v>1</v>
      </c>
      <c r="C5" s="31">
        <v>55</v>
      </c>
      <c r="D5" s="31">
        <v>32</v>
      </c>
      <c r="E5" s="191">
        <v>23</v>
      </c>
      <c r="F5" s="31">
        <f t="shared" si="0"/>
        <v>73</v>
      </c>
      <c r="G5" s="31">
        <v>43</v>
      </c>
      <c r="H5" s="191">
        <v>30</v>
      </c>
      <c r="I5" s="114">
        <f t="shared" si="1"/>
        <v>47</v>
      </c>
      <c r="J5" s="194">
        <v>22</v>
      </c>
      <c r="K5" s="194">
        <v>25</v>
      </c>
      <c r="L5" s="196">
        <f t="shared" si="2"/>
        <v>175</v>
      </c>
      <c r="M5" s="194">
        <f t="shared" si="3"/>
        <v>80</v>
      </c>
      <c r="N5" s="182">
        <f t="shared" si="4"/>
        <v>78</v>
      </c>
      <c r="O5" s="198">
        <f t="shared" si="5"/>
        <v>0.07174887892376682</v>
      </c>
      <c r="P5" s="198">
        <f t="shared" si="6"/>
        <v>0.06995515695067264</v>
      </c>
    </row>
    <row r="6" spans="2:16" ht="12">
      <c r="B6" s="187">
        <v>2</v>
      </c>
      <c r="C6" s="31">
        <v>44</v>
      </c>
      <c r="D6" s="31">
        <v>29</v>
      </c>
      <c r="E6" s="191">
        <v>15</v>
      </c>
      <c r="F6" s="31">
        <f t="shared" si="0"/>
        <v>43</v>
      </c>
      <c r="G6" s="31">
        <v>26</v>
      </c>
      <c r="H6" s="191">
        <v>17</v>
      </c>
      <c r="I6" s="114">
        <f t="shared" si="1"/>
        <v>59</v>
      </c>
      <c r="J6" s="194">
        <v>42</v>
      </c>
      <c r="K6" s="194">
        <v>17</v>
      </c>
      <c r="L6" s="196">
        <f t="shared" si="2"/>
        <v>146</v>
      </c>
      <c r="M6" s="194">
        <f t="shared" si="3"/>
        <v>86</v>
      </c>
      <c r="N6" s="182">
        <f t="shared" si="4"/>
        <v>49</v>
      </c>
      <c r="O6" s="198">
        <f t="shared" si="5"/>
        <v>0.07713004484304933</v>
      </c>
      <c r="P6" s="198">
        <f t="shared" si="6"/>
        <v>0.04394618834080718</v>
      </c>
    </row>
    <row r="7" spans="2:16" ht="12">
      <c r="B7" s="187">
        <v>3</v>
      </c>
      <c r="C7" s="31">
        <v>28</v>
      </c>
      <c r="D7" s="31">
        <v>17</v>
      </c>
      <c r="E7" s="191">
        <v>11</v>
      </c>
      <c r="F7" s="31">
        <f t="shared" si="0"/>
        <v>28</v>
      </c>
      <c r="G7" s="194">
        <v>15</v>
      </c>
      <c r="H7" s="191">
        <v>13</v>
      </c>
      <c r="I7" s="114">
        <f t="shared" si="1"/>
        <v>31</v>
      </c>
      <c r="J7" s="194">
        <v>18</v>
      </c>
      <c r="K7" s="194">
        <v>13</v>
      </c>
      <c r="L7" s="196">
        <f t="shared" si="2"/>
        <v>87</v>
      </c>
      <c r="M7" s="194">
        <f t="shared" si="3"/>
        <v>44</v>
      </c>
      <c r="N7" s="182">
        <f t="shared" si="4"/>
        <v>37</v>
      </c>
      <c r="O7" s="198">
        <f t="shared" si="5"/>
        <v>0.039461883408071746</v>
      </c>
      <c r="P7" s="198">
        <f t="shared" si="6"/>
        <v>0.033183856502242155</v>
      </c>
    </row>
    <row r="8" spans="2:16" ht="12">
      <c r="B8" s="187">
        <v>4</v>
      </c>
      <c r="C8" s="31">
        <v>14</v>
      </c>
      <c r="D8" s="31">
        <v>10</v>
      </c>
      <c r="E8" s="191">
        <v>4</v>
      </c>
      <c r="F8" s="31">
        <f t="shared" si="0"/>
        <v>19</v>
      </c>
      <c r="G8" s="194">
        <v>9</v>
      </c>
      <c r="H8" s="191">
        <v>10</v>
      </c>
      <c r="I8" s="114">
        <f t="shared" si="1"/>
        <v>17</v>
      </c>
      <c r="J8" s="194">
        <v>9</v>
      </c>
      <c r="K8" s="194">
        <v>8</v>
      </c>
      <c r="L8" s="196">
        <f t="shared" si="2"/>
        <v>50</v>
      </c>
      <c r="M8" s="194">
        <f t="shared" si="3"/>
        <v>23</v>
      </c>
      <c r="N8" s="182">
        <f t="shared" si="4"/>
        <v>22</v>
      </c>
      <c r="O8" s="198">
        <f t="shared" si="5"/>
        <v>0.02062780269058296</v>
      </c>
      <c r="P8" s="198">
        <f t="shared" si="6"/>
        <v>0.019730941704035873</v>
      </c>
    </row>
    <row r="9" spans="2:16" ht="12">
      <c r="B9" s="187">
        <v>5</v>
      </c>
      <c r="C9" s="31">
        <v>6</v>
      </c>
      <c r="D9" s="31">
        <v>4</v>
      </c>
      <c r="E9" s="191">
        <v>2</v>
      </c>
      <c r="F9" s="31">
        <f t="shared" si="0"/>
        <v>7</v>
      </c>
      <c r="G9" s="194">
        <v>4</v>
      </c>
      <c r="H9" s="191">
        <v>3</v>
      </c>
      <c r="I9" s="114">
        <f t="shared" si="1"/>
        <v>11</v>
      </c>
      <c r="J9" s="194">
        <v>6</v>
      </c>
      <c r="K9" s="194">
        <v>5</v>
      </c>
      <c r="L9" s="196">
        <f t="shared" si="2"/>
        <v>24</v>
      </c>
      <c r="M9" s="194">
        <f t="shared" si="3"/>
        <v>15</v>
      </c>
      <c r="N9" s="182">
        <f t="shared" si="4"/>
        <v>10</v>
      </c>
      <c r="O9" s="198">
        <f t="shared" si="5"/>
        <v>0.013452914798206279</v>
      </c>
      <c r="P9" s="198">
        <f t="shared" si="6"/>
        <v>0.008968609865470852</v>
      </c>
    </row>
    <row r="10" spans="2:16" ht="12">
      <c r="B10" s="187">
        <v>6</v>
      </c>
      <c r="C10" s="31">
        <v>9</v>
      </c>
      <c r="D10" s="31">
        <v>4</v>
      </c>
      <c r="E10" s="191">
        <v>5</v>
      </c>
      <c r="F10" s="31">
        <f t="shared" si="0"/>
        <v>9</v>
      </c>
      <c r="G10" s="194">
        <v>5</v>
      </c>
      <c r="H10" s="191">
        <v>4</v>
      </c>
      <c r="I10" s="114">
        <f t="shared" si="1"/>
        <v>9</v>
      </c>
      <c r="J10" s="194">
        <v>4</v>
      </c>
      <c r="K10" s="194">
        <v>5</v>
      </c>
      <c r="L10" s="196">
        <f t="shared" si="2"/>
        <v>27</v>
      </c>
      <c r="M10" s="194">
        <f t="shared" si="3"/>
        <v>10</v>
      </c>
      <c r="N10" s="182">
        <f t="shared" si="4"/>
        <v>14</v>
      </c>
      <c r="O10" s="198">
        <f t="shared" si="5"/>
        <v>0.008968609865470852</v>
      </c>
      <c r="P10" s="198">
        <f t="shared" si="6"/>
        <v>0.012556053811659192</v>
      </c>
    </row>
    <row r="11" spans="2:16" ht="12">
      <c r="B11" s="187">
        <v>7</v>
      </c>
      <c r="C11" s="31">
        <v>6</v>
      </c>
      <c r="D11" s="31">
        <v>2</v>
      </c>
      <c r="E11" s="191">
        <v>4</v>
      </c>
      <c r="F11" s="31">
        <f t="shared" si="0"/>
        <v>5</v>
      </c>
      <c r="G11" s="194">
        <v>2</v>
      </c>
      <c r="H11" s="191">
        <v>3</v>
      </c>
      <c r="I11" s="114">
        <f t="shared" si="1"/>
        <v>9</v>
      </c>
      <c r="J11" s="194">
        <v>7</v>
      </c>
      <c r="K11" s="194">
        <v>2</v>
      </c>
      <c r="L11" s="196">
        <f t="shared" si="2"/>
        <v>20</v>
      </c>
      <c r="M11" s="194">
        <f t="shared" si="3"/>
        <v>12</v>
      </c>
      <c r="N11" s="182">
        <f t="shared" si="4"/>
        <v>9</v>
      </c>
      <c r="O11" s="198">
        <f t="shared" si="5"/>
        <v>0.010762331838565023</v>
      </c>
      <c r="P11" s="198">
        <f t="shared" si="6"/>
        <v>0.008071748878923767</v>
      </c>
    </row>
    <row r="12" spans="2:16" ht="12">
      <c r="B12" s="187">
        <v>8</v>
      </c>
      <c r="C12" s="31">
        <v>3</v>
      </c>
      <c r="D12" s="31">
        <v>2</v>
      </c>
      <c r="E12" s="191">
        <v>1</v>
      </c>
      <c r="F12" s="31">
        <f t="shared" si="0"/>
        <v>3</v>
      </c>
      <c r="G12" s="194">
        <v>3</v>
      </c>
      <c r="H12" s="191">
        <v>0</v>
      </c>
      <c r="I12" s="114">
        <f t="shared" si="1"/>
        <v>3</v>
      </c>
      <c r="J12" s="194">
        <v>1</v>
      </c>
      <c r="K12" s="194">
        <v>2</v>
      </c>
      <c r="L12" s="196">
        <f t="shared" si="2"/>
        <v>9</v>
      </c>
      <c r="M12" s="194">
        <f t="shared" si="3"/>
        <v>4</v>
      </c>
      <c r="N12" s="182">
        <f t="shared" si="4"/>
        <v>3</v>
      </c>
      <c r="O12" s="198">
        <f t="shared" si="5"/>
        <v>0.003587443946188341</v>
      </c>
      <c r="P12" s="198">
        <f t="shared" si="6"/>
        <v>0.0026905829596412557</v>
      </c>
    </row>
    <row r="13" spans="2:16" ht="12">
      <c r="B13" s="187">
        <v>9</v>
      </c>
      <c r="C13" s="31">
        <v>5</v>
      </c>
      <c r="D13" s="31">
        <v>2</v>
      </c>
      <c r="E13" s="191">
        <v>3</v>
      </c>
      <c r="F13" s="31">
        <f t="shared" si="0"/>
        <v>1</v>
      </c>
      <c r="G13" s="194">
        <v>1</v>
      </c>
      <c r="H13" s="191">
        <v>0</v>
      </c>
      <c r="I13" s="114">
        <f t="shared" si="1"/>
        <v>9</v>
      </c>
      <c r="J13" s="194">
        <v>4</v>
      </c>
      <c r="K13" s="194">
        <v>5</v>
      </c>
      <c r="L13" s="196">
        <f t="shared" si="2"/>
        <v>15</v>
      </c>
      <c r="M13" s="194">
        <f t="shared" si="3"/>
        <v>8</v>
      </c>
      <c r="N13" s="182">
        <f t="shared" si="4"/>
        <v>8</v>
      </c>
      <c r="O13" s="198">
        <f t="shared" si="5"/>
        <v>0.007174887892376682</v>
      </c>
      <c r="P13" s="198">
        <f t="shared" si="6"/>
        <v>0.007174887892376682</v>
      </c>
    </row>
    <row r="14" spans="2:16" ht="12">
      <c r="B14" s="187">
        <v>10</v>
      </c>
      <c r="C14" s="31">
        <v>4</v>
      </c>
      <c r="D14" s="31">
        <v>2</v>
      </c>
      <c r="E14" s="191">
        <v>2</v>
      </c>
      <c r="F14" s="31">
        <f t="shared" si="0"/>
        <v>4</v>
      </c>
      <c r="G14" s="194">
        <v>2</v>
      </c>
      <c r="H14" s="191">
        <v>2</v>
      </c>
      <c r="I14" s="114">
        <f t="shared" si="1"/>
        <v>6</v>
      </c>
      <c r="J14" s="194">
        <v>3</v>
      </c>
      <c r="K14" s="194">
        <v>3</v>
      </c>
      <c r="L14" s="196">
        <f t="shared" si="2"/>
        <v>14</v>
      </c>
      <c r="M14" s="194">
        <f t="shared" si="3"/>
        <v>11</v>
      </c>
      <c r="N14" s="182">
        <f t="shared" si="4"/>
        <v>7</v>
      </c>
      <c r="O14" s="198">
        <f t="shared" si="5"/>
        <v>0.009865470852017937</v>
      </c>
      <c r="P14" s="198">
        <f t="shared" si="6"/>
        <v>0.006278026905829596</v>
      </c>
    </row>
    <row r="15" spans="2:16" ht="12">
      <c r="B15" s="187">
        <v>11</v>
      </c>
      <c r="C15" s="31">
        <v>10</v>
      </c>
      <c r="D15" s="31">
        <v>5</v>
      </c>
      <c r="E15" s="191">
        <v>5</v>
      </c>
      <c r="F15" s="31">
        <f t="shared" si="0"/>
        <v>14</v>
      </c>
      <c r="G15" s="194">
        <v>6</v>
      </c>
      <c r="H15" s="191">
        <v>8</v>
      </c>
      <c r="I15" s="114">
        <f t="shared" si="1"/>
        <v>7</v>
      </c>
      <c r="J15" s="194">
        <v>3</v>
      </c>
      <c r="K15" s="194">
        <v>4</v>
      </c>
      <c r="L15" s="196">
        <f t="shared" si="2"/>
        <v>31</v>
      </c>
      <c r="M15" s="194">
        <f t="shared" si="3"/>
        <v>11</v>
      </c>
      <c r="N15" s="182">
        <f t="shared" si="4"/>
        <v>17</v>
      </c>
      <c r="O15" s="198">
        <f t="shared" si="5"/>
        <v>0.009865470852017937</v>
      </c>
      <c r="P15" s="198">
        <f t="shared" si="6"/>
        <v>0.015246636771300448</v>
      </c>
    </row>
    <row r="16" spans="2:16" ht="12">
      <c r="B16" s="187">
        <v>12</v>
      </c>
      <c r="C16" s="31">
        <v>4</v>
      </c>
      <c r="D16" s="31">
        <v>2</v>
      </c>
      <c r="E16" s="191">
        <v>2</v>
      </c>
      <c r="F16" s="31">
        <f t="shared" si="0"/>
        <v>12</v>
      </c>
      <c r="G16" s="194">
        <v>3</v>
      </c>
      <c r="H16" s="191">
        <v>9</v>
      </c>
      <c r="I16" s="114">
        <f t="shared" si="1"/>
        <v>5</v>
      </c>
      <c r="J16" s="194">
        <v>2</v>
      </c>
      <c r="K16" s="194">
        <v>3</v>
      </c>
      <c r="L16" s="196">
        <f t="shared" si="2"/>
        <v>21</v>
      </c>
      <c r="M16" s="194">
        <f t="shared" si="3"/>
        <v>9</v>
      </c>
      <c r="N16" s="182">
        <f t="shared" si="4"/>
        <v>14</v>
      </c>
      <c r="O16" s="198">
        <f t="shared" si="5"/>
        <v>0.008071748878923767</v>
      </c>
      <c r="P16" s="198">
        <f t="shared" si="6"/>
        <v>0.012556053811659192</v>
      </c>
    </row>
    <row r="17" spans="2:16" ht="12">
      <c r="B17" s="187">
        <v>13</v>
      </c>
      <c r="C17" s="31">
        <v>9</v>
      </c>
      <c r="D17" s="31">
        <v>3</v>
      </c>
      <c r="E17" s="191">
        <v>6</v>
      </c>
      <c r="F17" s="31">
        <f t="shared" si="0"/>
        <v>10</v>
      </c>
      <c r="G17" s="194">
        <v>5</v>
      </c>
      <c r="H17" s="191">
        <v>5</v>
      </c>
      <c r="I17" s="114">
        <f t="shared" si="1"/>
        <v>4</v>
      </c>
      <c r="J17" s="194">
        <v>4</v>
      </c>
      <c r="K17" s="194">
        <v>0</v>
      </c>
      <c r="L17" s="196">
        <f t="shared" si="2"/>
        <v>23</v>
      </c>
      <c r="M17" s="194">
        <f t="shared" si="3"/>
        <v>13</v>
      </c>
      <c r="N17" s="182">
        <f t="shared" si="4"/>
        <v>11</v>
      </c>
      <c r="O17" s="198">
        <f t="shared" si="5"/>
        <v>0.011659192825112108</v>
      </c>
      <c r="P17" s="198">
        <f t="shared" si="6"/>
        <v>0.009865470852017937</v>
      </c>
    </row>
    <row r="18" spans="2:16" ht="12">
      <c r="B18" s="187">
        <v>14</v>
      </c>
      <c r="C18" s="31">
        <v>7</v>
      </c>
      <c r="D18" s="31">
        <v>3</v>
      </c>
      <c r="E18" s="191">
        <v>4</v>
      </c>
      <c r="F18" s="31">
        <f t="shared" si="0"/>
        <v>9</v>
      </c>
      <c r="G18" s="194">
        <v>6</v>
      </c>
      <c r="H18" s="191">
        <v>3</v>
      </c>
      <c r="I18" s="114">
        <f t="shared" si="1"/>
        <v>4</v>
      </c>
      <c r="J18" s="194">
        <v>2</v>
      </c>
      <c r="K18" s="194">
        <v>2</v>
      </c>
      <c r="L18" s="196">
        <f t="shared" si="2"/>
        <v>20</v>
      </c>
      <c r="M18" s="194">
        <f t="shared" si="3"/>
        <v>7</v>
      </c>
      <c r="N18" s="182">
        <f t="shared" si="4"/>
        <v>9</v>
      </c>
      <c r="O18" s="198">
        <f t="shared" si="5"/>
        <v>0.006278026905829596</v>
      </c>
      <c r="P18" s="198">
        <f t="shared" si="6"/>
        <v>0.008071748878923767</v>
      </c>
    </row>
    <row r="19" spans="2:16" ht="12">
      <c r="B19" s="187">
        <v>15</v>
      </c>
      <c r="C19" s="31">
        <v>9</v>
      </c>
      <c r="D19" s="31">
        <v>3</v>
      </c>
      <c r="E19" s="191">
        <v>6</v>
      </c>
      <c r="F19" s="31">
        <f t="shared" si="0"/>
        <v>7</v>
      </c>
      <c r="G19" s="194">
        <v>2</v>
      </c>
      <c r="H19" s="191">
        <v>5</v>
      </c>
      <c r="I19" s="114">
        <f t="shared" si="1"/>
        <v>4</v>
      </c>
      <c r="J19" s="194">
        <v>2</v>
      </c>
      <c r="K19" s="194">
        <v>2</v>
      </c>
      <c r="L19" s="196">
        <f t="shared" si="2"/>
        <v>20</v>
      </c>
      <c r="M19" s="194">
        <f t="shared" si="3"/>
        <v>5</v>
      </c>
      <c r="N19" s="182">
        <f t="shared" si="4"/>
        <v>13</v>
      </c>
      <c r="O19" s="198">
        <f t="shared" si="5"/>
        <v>0.004484304932735426</v>
      </c>
      <c r="P19" s="198">
        <f t="shared" si="6"/>
        <v>0.011659192825112108</v>
      </c>
    </row>
    <row r="20" spans="2:16" ht="12">
      <c r="B20" s="187">
        <v>16</v>
      </c>
      <c r="C20" s="31">
        <v>5</v>
      </c>
      <c r="D20" s="31">
        <v>5</v>
      </c>
      <c r="E20" s="191">
        <v>0</v>
      </c>
      <c r="F20" s="31">
        <f t="shared" si="0"/>
        <v>3</v>
      </c>
      <c r="G20" s="194">
        <v>0</v>
      </c>
      <c r="H20" s="191">
        <v>3</v>
      </c>
      <c r="I20" s="114">
        <f t="shared" si="1"/>
        <v>4</v>
      </c>
      <c r="J20" s="194">
        <v>2</v>
      </c>
      <c r="K20" s="194">
        <v>2</v>
      </c>
      <c r="L20" s="196">
        <f t="shared" si="2"/>
        <v>12</v>
      </c>
      <c r="M20" s="194">
        <f t="shared" si="3"/>
        <v>7</v>
      </c>
      <c r="N20" s="182">
        <f t="shared" si="4"/>
        <v>5</v>
      </c>
      <c r="O20" s="198">
        <f t="shared" si="5"/>
        <v>0.006278026905829596</v>
      </c>
      <c r="P20" s="198">
        <f t="shared" si="6"/>
        <v>0.004484304932735426</v>
      </c>
    </row>
    <row r="21" spans="2:16" ht="12.75" thickBot="1">
      <c r="B21" s="190">
        <v>17</v>
      </c>
      <c r="C21" s="189">
        <v>5</v>
      </c>
      <c r="D21" s="189">
        <v>3</v>
      </c>
      <c r="E21" s="192">
        <v>2</v>
      </c>
      <c r="F21" s="189">
        <f t="shared" si="0"/>
        <v>0</v>
      </c>
      <c r="G21" s="194">
        <v>0</v>
      </c>
      <c r="H21" s="192">
        <v>0</v>
      </c>
      <c r="I21" s="114">
        <f t="shared" si="1"/>
        <v>2</v>
      </c>
      <c r="J21" s="157">
        <v>1</v>
      </c>
      <c r="K21" s="157">
        <v>1</v>
      </c>
      <c r="L21" s="197">
        <f t="shared" si="2"/>
        <v>7</v>
      </c>
      <c r="M21" s="157">
        <f t="shared" si="3"/>
        <v>4</v>
      </c>
      <c r="N21" s="195">
        <f t="shared" si="4"/>
        <v>3</v>
      </c>
      <c r="O21" s="198">
        <f t="shared" si="5"/>
        <v>0.003587443946188341</v>
      </c>
      <c r="P21" s="198">
        <f t="shared" si="6"/>
        <v>0.0026905829596412557</v>
      </c>
    </row>
    <row r="22" ht="12.75" thickBot="1">
      <c r="G22" s="189"/>
    </row>
    <row r="24" spans="2:5" ht="12">
      <c r="B24" s="194">
        <v>2003</v>
      </c>
      <c r="C24" s="194">
        <v>2004</v>
      </c>
      <c r="D24" s="194">
        <v>2005</v>
      </c>
      <c r="E24" s="31" t="s">
        <v>550</v>
      </c>
    </row>
    <row r="26" spans="1:5" ht="12">
      <c r="A26" s="31" t="s">
        <v>541</v>
      </c>
      <c r="B26" s="31">
        <f>C3</f>
        <v>363</v>
      </c>
      <c r="C26" s="31">
        <f>F3</f>
        <v>377</v>
      </c>
      <c r="D26" s="31">
        <f>I3</f>
        <v>375</v>
      </c>
      <c r="E26" s="31">
        <f>SUM(B26:D26)</f>
        <v>1115</v>
      </c>
    </row>
    <row r="27" spans="1:5" ht="12">
      <c r="A27" s="31" t="s">
        <v>542</v>
      </c>
      <c r="B27" s="31">
        <f>SUM(B29:B36)</f>
        <v>334</v>
      </c>
      <c r="C27" s="31">
        <f>SUM(C29:C36)</f>
        <v>372</v>
      </c>
      <c r="D27" s="31">
        <f>SUM(D29:D36)</f>
        <v>370</v>
      </c>
      <c r="E27" s="31">
        <f>SUM(B27:D27)</f>
        <v>1076</v>
      </c>
    </row>
    <row r="28" spans="1:5" ht="12">
      <c r="A28" s="31" t="s">
        <v>552</v>
      </c>
      <c r="B28" s="31">
        <f>B26-B27</f>
        <v>29</v>
      </c>
      <c r="C28" s="31">
        <f>C26-C27</f>
        <v>5</v>
      </c>
      <c r="D28" s="31">
        <f>D26-D27</f>
        <v>5</v>
      </c>
      <c r="E28" s="31">
        <f>E26-E27</f>
        <v>39</v>
      </c>
    </row>
    <row r="29" spans="1:5" ht="12">
      <c r="A29" s="31" t="s">
        <v>543</v>
      </c>
      <c r="B29" s="31">
        <v>151</v>
      </c>
      <c r="C29" s="31">
        <v>187</v>
      </c>
      <c r="D29" s="194">
        <v>219</v>
      </c>
      <c r="E29" s="31">
        <f aca="true" t="shared" si="7" ref="E29:E36">SUM(B29:D29)</f>
        <v>557</v>
      </c>
    </row>
    <row r="30" spans="1:5" ht="12">
      <c r="A30" s="194" t="s">
        <v>544</v>
      </c>
      <c r="B30" s="31">
        <v>28</v>
      </c>
      <c r="C30" s="31">
        <v>34</v>
      </c>
      <c r="D30" s="194">
        <v>25</v>
      </c>
      <c r="E30" s="31">
        <f t="shared" si="7"/>
        <v>87</v>
      </c>
    </row>
    <row r="31" spans="1:5" ht="12">
      <c r="A31" s="194" t="s">
        <v>545</v>
      </c>
      <c r="B31" s="31">
        <v>12</v>
      </c>
      <c r="C31" s="31">
        <v>13</v>
      </c>
      <c r="D31" s="194">
        <v>17</v>
      </c>
      <c r="E31" s="31">
        <f t="shared" si="7"/>
        <v>42</v>
      </c>
    </row>
    <row r="32" spans="1:5" ht="12">
      <c r="A32" s="194" t="s">
        <v>563</v>
      </c>
      <c r="B32" s="194">
        <v>115</v>
      </c>
      <c r="C32" s="194">
        <v>99</v>
      </c>
      <c r="D32" s="194">
        <v>80</v>
      </c>
      <c r="E32" s="31">
        <f t="shared" si="7"/>
        <v>294</v>
      </c>
    </row>
    <row r="33" spans="1:5" ht="12">
      <c r="A33" s="194" t="s">
        <v>546</v>
      </c>
      <c r="B33" s="194">
        <v>5</v>
      </c>
      <c r="C33" s="194">
        <v>1</v>
      </c>
      <c r="D33" s="194">
        <v>6</v>
      </c>
      <c r="E33" s="31">
        <f t="shared" si="7"/>
        <v>12</v>
      </c>
    </row>
    <row r="34" spans="1:5" ht="12">
      <c r="A34" s="194" t="s">
        <v>547</v>
      </c>
      <c r="B34" s="194">
        <v>3</v>
      </c>
      <c r="C34" s="194">
        <v>4</v>
      </c>
      <c r="D34" s="194">
        <v>2</v>
      </c>
      <c r="E34" s="31">
        <f t="shared" si="7"/>
        <v>9</v>
      </c>
    </row>
    <row r="35" spans="1:5" ht="12">
      <c r="A35" s="194" t="s">
        <v>548</v>
      </c>
      <c r="B35" s="194">
        <v>4</v>
      </c>
      <c r="C35" s="194">
        <v>3</v>
      </c>
      <c r="D35" s="194">
        <v>4</v>
      </c>
      <c r="E35" s="31">
        <f t="shared" si="7"/>
        <v>11</v>
      </c>
    </row>
    <row r="36" spans="1:5" ht="12">
      <c r="A36" s="194" t="s">
        <v>549</v>
      </c>
      <c r="B36" s="194">
        <v>16</v>
      </c>
      <c r="C36" s="194">
        <v>31</v>
      </c>
      <c r="D36" s="194">
        <v>17</v>
      </c>
      <c r="E36" s="31">
        <f t="shared" si="7"/>
        <v>64</v>
      </c>
    </row>
    <row r="37" ht="12">
      <c r="D37" s="194"/>
    </row>
    <row r="38" ht="12">
      <c r="D38" s="194"/>
    </row>
    <row r="39" ht="12">
      <c r="D39" s="194"/>
    </row>
    <row r="40" ht="12">
      <c r="D40" s="194"/>
    </row>
    <row r="41" ht="12">
      <c r="D41" s="194"/>
    </row>
    <row r="42" ht="12">
      <c r="D42" s="194"/>
    </row>
    <row r="43" ht="12">
      <c r="D43" s="19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9"/>
  <sheetViews>
    <sheetView workbookViewId="0" topLeftCell="A38">
      <selection activeCell="A73" sqref="A73"/>
    </sheetView>
  </sheetViews>
  <sheetFormatPr defaultColWidth="9.140625" defaultRowHeight="12.75"/>
  <cols>
    <col min="1" max="1" width="70.140625" style="158" customWidth="1"/>
    <col min="2" max="2" width="9.00390625" style="158" bestFit="1" customWidth="1"/>
    <col min="3" max="3" width="9.00390625" style="159" bestFit="1" customWidth="1"/>
    <col min="4" max="4" width="15.7109375" style="158" customWidth="1"/>
    <col min="5" max="5" width="13.7109375" style="159" customWidth="1"/>
    <col min="6" max="16384" width="8.8515625" style="158" customWidth="1"/>
  </cols>
  <sheetData>
    <row r="1" spans="2:3" ht="12">
      <c r="B1" s="158" t="s">
        <v>359</v>
      </c>
      <c r="C1" s="159" t="s">
        <v>360</v>
      </c>
    </row>
    <row r="2" ht="12">
      <c r="A2" s="160" t="s">
        <v>361</v>
      </c>
    </row>
    <row r="3" spans="1:3" ht="12.75">
      <c r="A3" s="161" t="s">
        <v>362</v>
      </c>
      <c r="B3" s="159">
        <v>14</v>
      </c>
      <c r="C3" s="162">
        <v>13</v>
      </c>
    </row>
    <row r="4" spans="1:6" ht="12">
      <c r="A4" s="163" t="s">
        <v>363</v>
      </c>
      <c r="B4" s="159">
        <f>826+7</f>
        <v>833</v>
      </c>
      <c r="C4" s="162">
        <v>852</v>
      </c>
      <c r="E4" s="159">
        <f>B4+B32</f>
        <v>998</v>
      </c>
      <c r="F4" s="159">
        <f>C4+C32</f>
        <v>1116</v>
      </c>
    </row>
    <row r="5" spans="1:3" ht="12">
      <c r="A5" s="158" t="s">
        <v>364</v>
      </c>
      <c r="B5" s="159">
        <f>110+3</f>
        <v>113</v>
      </c>
      <c r="C5" s="162">
        <v>143</v>
      </c>
    </row>
    <row r="6" spans="1:3" ht="12">
      <c r="A6" s="158" t="s">
        <v>365</v>
      </c>
      <c r="B6" s="159">
        <f>1077+5</f>
        <v>1082</v>
      </c>
      <c r="C6" s="159">
        <v>1092</v>
      </c>
    </row>
    <row r="7" spans="1:3" ht="12">
      <c r="A7" s="158" t="s">
        <v>366</v>
      </c>
      <c r="B7" s="159">
        <f>694+2</f>
        <v>696</v>
      </c>
      <c r="C7" s="162">
        <v>733</v>
      </c>
    </row>
    <row r="8" spans="1:3" ht="12">
      <c r="A8" s="158" t="s">
        <v>367</v>
      </c>
      <c r="B8" s="159">
        <f>383+3</f>
        <v>386</v>
      </c>
      <c r="C8" s="162">
        <v>359</v>
      </c>
    </row>
    <row r="9" spans="1:3" ht="12">
      <c r="A9" s="158" t="s">
        <v>368</v>
      </c>
      <c r="B9" s="159">
        <f>266+2</f>
        <v>268</v>
      </c>
      <c r="C9" s="162">
        <v>259</v>
      </c>
    </row>
    <row r="10" spans="1:3" ht="12">
      <c r="A10" s="158" t="s">
        <v>369</v>
      </c>
      <c r="B10" s="162">
        <f>413+4</f>
        <v>417</v>
      </c>
      <c r="C10" s="162">
        <v>372</v>
      </c>
    </row>
    <row r="11" spans="1:5" s="164" customFormat="1" ht="10.5">
      <c r="A11" s="164" t="s">
        <v>370</v>
      </c>
      <c r="B11" s="165">
        <f>1000*B10/B6</f>
        <v>385.3974121996303</v>
      </c>
      <c r="C11" s="165">
        <f>1000*C10/C6</f>
        <v>340.65934065934067</v>
      </c>
      <c r="E11" s="165"/>
    </row>
    <row r="12" spans="1:3" ht="12">
      <c r="A12" s="158" t="s">
        <v>371</v>
      </c>
      <c r="B12" s="159">
        <f>2146+33</f>
        <v>2179</v>
      </c>
      <c r="C12" s="162">
        <v>3239</v>
      </c>
    </row>
    <row r="13" spans="1:5" s="164" customFormat="1" ht="10.5">
      <c r="A13" s="164" t="s">
        <v>372</v>
      </c>
      <c r="B13" s="165">
        <f>1000*B12/B5</f>
        <v>19283.185840707964</v>
      </c>
      <c r="C13" s="165">
        <f>1000*C12/C5</f>
        <v>22650.34965034965</v>
      </c>
      <c r="E13" s="165"/>
    </row>
    <row r="14" spans="1:6" ht="12">
      <c r="A14" s="158" t="s">
        <v>373</v>
      </c>
      <c r="B14" s="159">
        <f>66486+1525</f>
        <v>68011</v>
      </c>
      <c r="C14" s="162">
        <v>82269</v>
      </c>
      <c r="E14" s="159">
        <f>B14+B34</f>
        <v>79108</v>
      </c>
      <c r="F14" s="159">
        <f>C14+C34</f>
        <v>103361</v>
      </c>
    </row>
    <row r="15" spans="1:5" s="164" customFormat="1" ht="12">
      <c r="A15" s="158" t="s">
        <v>374</v>
      </c>
      <c r="B15" s="162">
        <f>52001+1195</f>
        <v>53196</v>
      </c>
      <c r="C15" s="162">
        <v>64591</v>
      </c>
      <c r="E15" s="165"/>
    </row>
    <row r="16" spans="1:3" ht="12">
      <c r="A16" s="164" t="s">
        <v>375</v>
      </c>
      <c r="B16" s="165">
        <f>1000*(B14/B6)/12</f>
        <v>5238.062230437462</v>
      </c>
      <c r="C16" s="165">
        <f>1000*(C14/C6)/12</f>
        <v>6278.159340659341</v>
      </c>
    </row>
    <row r="17" spans="1:5" s="164" customFormat="1" ht="12">
      <c r="A17" s="158" t="s">
        <v>376</v>
      </c>
      <c r="B17" s="159">
        <f>20417+292</f>
        <v>20709</v>
      </c>
      <c r="C17" s="162">
        <v>24594</v>
      </c>
      <c r="E17" s="165"/>
    </row>
    <row r="18" spans="1:3" ht="12">
      <c r="A18" s="164" t="s">
        <v>377</v>
      </c>
      <c r="B18" s="165">
        <f>1000*(B17/B8)/12</f>
        <v>4470.854922279793</v>
      </c>
      <c r="C18" s="165">
        <f>1000*(C17/C8)/12</f>
        <v>5708.91364902507</v>
      </c>
    </row>
    <row r="19" spans="1:3" ht="12">
      <c r="A19" s="164" t="s">
        <v>378</v>
      </c>
      <c r="B19" s="165">
        <f>1000*(B17-B20)/(B8-B9)/12</f>
        <v>4203.389830508474</v>
      </c>
      <c r="C19" s="165">
        <f>1000*(C17-C20)/(C8-C9)/12</f>
        <v>5920.833333333333</v>
      </c>
    </row>
    <row r="20" spans="1:5" s="164" customFormat="1" ht="9.75" customHeight="1">
      <c r="A20" s="158" t="s">
        <v>379</v>
      </c>
      <c r="B20" s="159">
        <f>14519+238</f>
        <v>14757</v>
      </c>
      <c r="C20" s="162">
        <v>17489</v>
      </c>
      <c r="E20" s="165"/>
    </row>
    <row r="21" spans="1:3" ht="12">
      <c r="A21" s="164" t="s">
        <v>380</v>
      </c>
      <c r="B21" s="165">
        <f>1000*(B20/B9)/12</f>
        <v>4588.619402985075</v>
      </c>
      <c r="C21" s="165">
        <f>1000*(C20/C9)/12</f>
        <v>5627.091377091377</v>
      </c>
    </row>
    <row r="22" spans="1:5" s="164" customFormat="1" ht="12">
      <c r="A22" s="158" t="s">
        <v>381</v>
      </c>
      <c r="B22" s="159">
        <f>31584+903</f>
        <v>32487</v>
      </c>
      <c r="C22" s="162">
        <v>39997</v>
      </c>
      <c r="E22" s="165"/>
    </row>
    <row r="23" spans="1:3" ht="12">
      <c r="A23" s="164" t="s">
        <v>382</v>
      </c>
      <c r="B23" s="165">
        <f>1000*(B22/B7)/12</f>
        <v>3889.7270114942526</v>
      </c>
      <c r="C23" s="165">
        <f>1000*(C22/C7)/12</f>
        <v>4547.180536607549</v>
      </c>
    </row>
    <row r="24" spans="1:5" s="164" customFormat="1" ht="12">
      <c r="A24" s="158" t="s">
        <v>383</v>
      </c>
      <c r="B24" s="156">
        <f>274+2</f>
        <v>276</v>
      </c>
      <c r="C24" s="162">
        <v>307</v>
      </c>
      <c r="E24" s="165"/>
    </row>
    <row r="25" spans="1:3" ht="12">
      <c r="A25" s="164" t="s">
        <v>384</v>
      </c>
      <c r="B25" s="166">
        <f>(B6)/(B4)</f>
        <v>1.2989195678271308</v>
      </c>
      <c r="C25" s="165">
        <f>(C6)/(C4)</f>
        <v>1.2816901408450705</v>
      </c>
    </row>
    <row r="26" spans="1:3" ht="12">
      <c r="A26" s="164" t="s">
        <v>385</v>
      </c>
      <c r="B26" s="166">
        <f>B7/B4</f>
        <v>0.8355342136854742</v>
      </c>
      <c r="C26" s="165">
        <f>C7/C4</f>
        <v>0.8603286384976526</v>
      </c>
    </row>
    <row r="27" spans="1:3" ht="12">
      <c r="A27" s="164" t="s">
        <v>386</v>
      </c>
      <c r="B27" s="166">
        <f>(B8-B9)/B4</f>
        <v>0.14165666266506602</v>
      </c>
      <c r="C27" s="165">
        <f>(C8-C9)/C4</f>
        <v>0.11737089201877934</v>
      </c>
    </row>
    <row r="28" spans="1:3" ht="12">
      <c r="A28" s="164" t="s">
        <v>387</v>
      </c>
      <c r="B28" s="166">
        <f>B9/B4</f>
        <v>0.3217286914765906</v>
      </c>
      <c r="C28" s="165">
        <f>C9/C4</f>
        <v>0.3039906103286385</v>
      </c>
    </row>
    <row r="29" spans="1:3" ht="12.75">
      <c r="A29" s="161" t="s">
        <v>388</v>
      </c>
      <c r="B29" s="166"/>
      <c r="C29" s="165"/>
    </row>
    <row r="30" spans="1:5" s="164" customFormat="1" ht="12">
      <c r="A30" s="158" t="s">
        <v>389</v>
      </c>
      <c r="B30" s="159">
        <f>87+11</f>
        <v>98</v>
      </c>
      <c r="C30" s="159">
        <v>126</v>
      </c>
      <c r="E30" s="165"/>
    </row>
    <row r="31" spans="1:5" s="164" customFormat="1" ht="12">
      <c r="A31" s="158" t="s">
        <v>390</v>
      </c>
      <c r="B31" s="159">
        <f>92+10</f>
        <v>102</v>
      </c>
      <c r="C31" s="162">
        <v>150</v>
      </c>
      <c r="E31" s="165"/>
    </row>
    <row r="32" spans="1:3" ht="12">
      <c r="A32" s="158" t="s">
        <v>391</v>
      </c>
      <c r="B32" s="159">
        <f>154+11</f>
        <v>165</v>
      </c>
      <c r="C32" s="159">
        <v>264</v>
      </c>
    </row>
    <row r="33" spans="1:3" ht="12">
      <c r="A33" s="164" t="s">
        <v>392</v>
      </c>
      <c r="B33" s="166">
        <f>B32/B30</f>
        <v>1.683673469387755</v>
      </c>
      <c r="C33" s="165">
        <f>C32/C30</f>
        <v>2.0952380952380953</v>
      </c>
    </row>
    <row r="34" spans="1:3" ht="12">
      <c r="A34" s="158" t="s">
        <v>393</v>
      </c>
      <c r="B34" s="159">
        <v>11097</v>
      </c>
      <c r="C34" s="159">
        <v>21092</v>
      </c>
    </row>
    <row r="35" spans="1:3" ht="14.25" customHeight="1">
      <c r="A35" s="164" t="s">
        <v>394</v>
      </c>
      <c r="B35" s="165">
        <f>1000*(B34/B31)/12</f>
        <v>9066.176470588236</v>
      </c>
      <c r="C35" s="165">
        <f>1000*(C34/C31)/12</f>
        <v>11717.77777777778</v>
      </c>
    </row>
    <row r="36" spans="1:3" ht="14.25" customHeight="1">
      <c r="A36" s="158" t="s">
        <v>395</v>
      </c>
      <c r="B36" s="159">
        <v>8853</v>
      </c>
      <c r="C36" s="159">
        <v>16809</v>
      </c>
    </row>
    <row r="37" spans="1:3" ht="14.25" customHeight="1">
      <c r="A37" s="164" t="s">
        <v>396</v>
      </c>
      <c r="B37" s="165">
        <f>1000*(B36/B31)/12</f>
        <v>7232.843137254902</v>
      </c>
      <c r="C37" s="165">
        <f>1000*(C36/C31)/12</f>
        <v>9338.333333333334</v>
      </c>
    </row>
    <row r="38" spans="1:3" ht="18.75" customHeight="1">
      <c r="A38" s="164"/>
      <c r="B38" s="165"/>
      <c r="C38" s="165"/>
    </row>
    <row r="39" spans="2:5" s="164" customFormat="1" ht="12">
      <c r="B39" s="158"/>
      <c r="C39" s="165"/>
      <c r="E39" s="160" t="s">
        <v>397</v>
      </c>
    </row>
    <row r="40" spans="1:7" ht="12">
      <c r="A40" s="160" t="s">
        <v>398</v>
      </c>
      <c r="D40" s="156"/>
      <c r="E40" s="162"/>
      <c r="G40" s="156"/>
    </row>
    <row r="41" spans="1:7" ht="12">
      <c r="A41" s="156" t="s">
        <v>399</v>
      </c>
      <c r="B41" s="159">
        <v>1</v>
      </c>
      <c r="C41" s="162">
        <v>1</v>
      </c>
      <c r="D41" s="156"/>
      <c r="E41" s="156" t="s">
        <v>399</v>
      </c>
      <c r="F41" s="162">
        <f aca="true" t="shared" si="0" ref="F41:G47">B41+B53</f>
        <v>12</v>
      </c>
      <c r="G41" s="162">
        <f t="shared" si="0"/>
        <v>14</v>
      </c>
    </row>
    <row r="42" spans="1:7" ht="12">
      <c r="A42" s="156" t="s">
        <v>400</v>
      </c>
      <c r="B42" s="159">
        <v>110</v>
      </c>
      <c r="C42" s="162">
        <v>110</v>
      </c>
      <c r="D42" s="156"/>
      <c r="E42" s="156" t="s">
        <v>400</v>
      </c>
      <c r="F42" s="162">
        <f t="shared" si="0"/>
        <v>1860</v>
      </c>
      <c r="G42" s="162">
        <f t="shared" si="0"/>
        <v>1955</v>
      </c>
    </row>
    <row r="43" spans="1:7" ht="12">
      <c r="A43" s="156" t="s">
        <v>401</v>
      </c>
      <c r="B43" s="159">
        <v>107</v>
      </c>
      <c r="C43" s="162">
        <v>107</v>
      </c>
      <c r="D43" s="156"/>
      <c r="E43" s="156" t="s">
        <v>401</v>
      </c>
      <c r="F43" s="162">
        <f t="shared" si="0"/>
        <v>982</v>
      </c>
      <c r="G43" s="162">
        <f t="shared" si="0"/>
        <v>1097</v>
      </c>
    </row>
    <row r="44" spans="1:7" ht="12">
      <c r="A44" s="156" t="s">
        <v>402</v>
      </c>
      <c r="B44" s="159">
        <v>8070</v>
      </c>
      <c r="C44" s="162">
        <v>9360</v>
      </c>
      <c r="D44" s="156"/>
      <c r="E44" s="156" t="s">
        <v>402</v>
      </c>
      <c r="F44" s="162">
        <f t="shared" si="0"/>
        <v>52159</v>
      </c>
      <c r="G44" s="162">
        <f t="shared" si="0"/>
        <v>75260</v>
      </c>
    </row>
    <row r="45" spans="1:7" ht="12">
      <c r="A45" s="156" t="s">
        <v>403</v>
      </c>
      <c r="B45" s="159">
        <v>8070</v>
      </c>
      <c r="C45" s="162">
        <v>9360</v>
      </c>
      <c r="D45" s="156"/>
      <c r="E45" s="156" t="s">
        <v>403</v>
      </c>
      <c r="F45" s="162">
        <f t="shared" si="0"/>
        <v>52159</v>
      </c>
      <c r="G45" s="162">
        <f t="shared" si="0"/>
        <v>69388</v>
      </c>
    </row>
    <row r="46" spans="1:7" ht="12">
      <c r="A46" s="156" t="s">
        <v>404</v>
      </c>
      <c r="B46" s="159">
        <v>6394</v>
      </c>
      <c r="C46" s="162">
        <v>7416</v>
      </c>
      <c r="D46" s="156"/>
      <c r="E46" s="156" t="s">
        <v>404</v>
      </c>
      <c r="F46" s="162">
        <f t="shared" si="0"/>
        <v>41540</v>
      </c>
      <c r="G46" s="162">
        <f t="shared" si="0"/>
        <v>54980</v>
      </c>
    </row>
    <row r="47" spans="1:7" ht="12">
      <c r="A47" s="156" t="s">
        <v>405</v>
      </c>
      <c r="B47" s="156">
        <v>33</v>
      </c>
      <c r="C47" s="162">
        <v>36</v>
      </c>
      <c r="D47" s="156"/>
      <c r="E47" s="156" t="s">
        <v>405</v>
      </c>
      <c r="F47" s="162">
        <f t="shared" si="0"/>
        <v>640</v>
      </c>
      <c r="G47" s="162">
        <f t="shared" si="0"/>
        <v>676</v>
      </c>
    </row>
    <row r="48" spans="1:7" ht="12">
      <c r="A48" s="164" t="s">
        <v>406</v>
      </c>
      <c r="B48" s="165">
        <f>33000/365</f>
        <v>90.41095890410959</v>
      </c>
      <c r="C48" s="165">
        <f>33000/365</f>
        <v>90.41095890410959</v>
      </c>
      <c r="E48" s="164" t="s">
        <v>407</v>
      </c>
      <c r="F48" s="167">
        <f>1000*F47/(F42*365)</f>
        <v>0.942701428781853</v>
      </c>
      <c r="G48" s="167">
        <f>1000*G47/(G42*365)</f>
        <v>0.9473426058928635</v>
      </c>
    </row>
    <row r="49" spans="1:7" ht="12">
      <c r="A49" s="164" t="s">
        <v>408</v>
      </c>
      <c r="B49" s="165">
        <f>1000*(B45/B43)/12</f>
        <v>6285.046728971964</v>
      </c>
      <c r="C49" s="165">
        <f>1000*(C45/C43)/12</f>
        <v>7289.719626168225</v>
      </c>
      <c r="E49" s="164" t="s">
        <v>408</v>
      </c>
      <c r="F49" s="162">
        <f>1000*F44/F43/12</f>
        <v>4426.255940257976</v>
      </c>
      <c r="G49" s="162">
        <f>1000*G44/G43/12</f>
        <v>5717.107262230325</v>
      </c>
    </row>
    <row r="50" spans="1:7" ht="12">
      <c r="A50" s="164" t="s">
        <v>409</v>
      </c>
      <c r="B50" s="166">
        <f>B43/B48</f>
        <v>1.1834848484848484</v>
      </c>
      <c r="C50" s="166">
        <f>C43/C48</f>
        <v>1.1834848484848484</v>
      </c>
      <c r="E50" s="164" t="s">
        <v>410</v>
      </c>
      <c r="F50" s="166">
        <f>F43/F42</f>
        <v>0.5279569892473118</v>
      </c>
      <c r="G50" s="166">
        <f>G43/G42</f>
        <v>0.5611253196930946</v>
      </c>
    </row>
    <row r="51" spans="1:7" ht="12">
      <c r="A51" s="164"/>
      <c r="B51" s="166"/>
      <c r="F51" s="166"/>
      <c r="G51" s="166"/>
    </row>
    <row r="52" spans="1:7" ht="12">
      <c r="A52" s="160" t="s">
        <v>411</v>
      </c>
      <c r="D52" s="156"/>
      <c r="E52" s="162"/>
      <c r="G52" s="156"/>
    </row>
    <row r="53" spans="1:6" ht="12">
      <c r="A53" s="156" t="s">
        <v>399</v>
      </c>
      <c r="B53" s="156">
        <v>11</v>
      </c>
      <c r="C53" s="162">
        <v>13</v>
      </c>
      <c r="D53" s="156"/>
      <c r="E53" s="162"/>
      <c r="F53" s="156"/>
    </row>
    <row r="54" spans="1:6" ht="12">
      <c r="A54" s="156" t="s">
        <v>400</v>
      </c>
      <c r="B54" s="159">
        <v>1750</v>
      </c>
      <c r="C54" s="162">
        <v>1845</v>
      </c>
      <c r="D54" s="156"/>
      <c r="E54" s="162"/>
      <c r="F54" s="156"/>
    </row>
    <row r="55" spans="1:6" ht="12">
      <c r="A55" s="156" t="s">
        <v>412</v>
      </c>
      <c r="B55" s="159">
        <v>875</v>
      </c>
      <c r="C55" s="162">
        <v>990</v>
      </c>
      <c r="D55" s="156"/>
      <c r="E55" s="162"/>
      <c r="F55" s="156"/>
    </row>
    <row r="56" spans="1:6" ht="12">
      <c r="A56" s="156" t="s">
        <v>413</v>
      </c>
      <c r="B56" s="159">
        <v>44089</v>
      </c>
      <c r="C56" s="162">
        <v>65900</v>
      </c>
      <c r="D56" s="156"/>
      <c r="E56" s="162"/>
      <c r="F56" s="156"/>
    </row>
    <row r="57" spans="1:6" ht="12">
      <c r="A57" s="156" t="s">
        <v>403</v>
      </c>
      <c r="B57" s="159">
        <v>44089</v>
      </c>
      <c r="C57" s="162">
        <v>60028</v>
      </c>
      <c r="D57" s="156"/>
      <c r="E57" s="162"/>
      <c r="F57" s="156"/>
    </row>
    <row r="58" spans="1:6" ht="12">
      <c r="A58" s="156" t="s">
        <v>404</v>
      </c>
      <c r="B58" s="159">
        <v>35146</v>
      </c>
      <c r="C58" s="162">
        <v>47564</v>
      </c>
      <c r="D58" s="156"/>
      <c r="E58" s="162"/>
      <c r="F58" s="156"/>
    </row>
    <row r="59" spans="1:3" ht="12">
      <c r="A59" s="156" t="s">
        <v>405</v>
      </c>
      <c r="B59" s="159">
        <v>607</v>
      </c>
      <c r="C59" s="162">
        <v>640</v>
      </c>
    </row>
    <row r="60" spans="1:3" ht="12">
      <c r="A60" s="164" t="s">
        <v>414</v>
      </c>
      <c r="B60" s="165">
        <f>1000*B59/365</f>
        <v>1663.013698630137</v>
      </c>
      <c r="C60" s="165">
        <f>1000*C59/365</f>
        <v>1753.4246575342465</v>
      </c>
    </row>
    <row r="61" spans="1:3" ht="12">
      <c r="A61" s="164" t="s">
        <v>415</v>
      </c>
      <c r="B61" s="165">
        <f>1000*(B56/B55)/12</f>
        <v>4198.952380952381</v>
      </c>
      <c r="C61" s="165">
        <f>1000*(C56/C55)/12</f>
        <v>5547.138047138047</v>
      </c>
    </row>
    <row r="62" spans="1:3" ht="12">
      <c r="A62" s="164" t="s">
        <v>416</v>
      </c>
      <c r="B62" s="166">
        <f>B55/B60</f>
        <v>0.5261532125205931</v>
      </c>
      <c r="C62" s="166">
        <f>C55/C60</f>
        <v>0.564609375</v>
      </c>
    </row>
    <row r="63" spans="2:3" ht="12">
      <c r="B63" s="166"/>
      <c r="C63" s="166"/>
    </row>
    <row r="64" ht="12">
      <c r="A64" s="160" t="s">
        <v>417</v>
      </c>
    </row>
    <row r="65" spans="1:7" ht="12">
      <c r="A65" s="168" t="s">
        <v>418</v>
      </c>
      <c r="D65" s="156"/>
      <c r="F65" s="156"/>
      <c r="G65" s="156"/>
    </row>
    <row r="66" spans="1:7" ht="12">
      <c r="A66" s="156" t="s">
        <v>399</v>
      </c>
      <c r="B66" s="158">
        <v>6</v>
      </c>
      <c r="C66" s="162">
        <v>6</v>
      </c>
      <c r="D66" s="156"/>
      <c r="F66" s="156"/>
      <c r="G66" s="156"/>
    </row>
    <row r="67" spans="1:7" ht="12">
      <c r="A67" s="156" t="s">
        <v>400</v>
      </c>
      <c r="B67" s="158">
        <v>2225</v>
      </c>
      <c r="C67" s="162">
        <v>2225</v>
      </c>
      <c r="D67" s="156"/>
      <c r="E67" s="162"/>
      <c r="F67" s="156"/>
      <c r="G67" s="156"/>
    </row>
    <row r="68" spans="1:6" ht="12">
      <c r="A68" s="156" t="s">
        <v>419</v>
      </c>
      <c r="B68" s="156">
        <v>3407</v>
      </c>
      <c r="C68" s="162">
        <v>3408</v>
      </c>
      <c r="D68" s="156"/>
      <c r="E68" s="162"/>
      <c r="F68" s="156"/>
    </row>
    <row r="69" spans="1:7" ht="12">
      <c r="A69" s="156" t="s">
        <v>420</v>
      </c>
      <c r="B69" s="156">
        <v>960</v>
      </c>
      <c r="C69" s="162">
        <v>964</v>
      </c>
      <c r="D69" s="156"/>
      <c r="E69" s="162"/>
      <c r="F69" s="156"/>
      <c r="G69" s="156"/>
    </row>
    <row r="70" spans="1:6" ht="12">
      <c r="A70" s="156" t="s">
        <v>421</v>
      </c>
      <c r="B70" s="156">
        <v>464</v>
      </c>
      <c r="C70" s="162">
        <v>463</v>
      </c>
      <c r="D70" s="156"/>
      <c r="E70" s="162"/>
      <c r="F70" s="156"/>
    </row>
    <row r="71" spans="1:6" ht="12">
      <c r="A71" s="156" t="s">
        <v>422</v>
      </c>
      <c r="B71" s="156">
        <v>100</v>
      </c>
      <c r="C71" s="162">
        <v>95</v>
      </c>
      <c r="D71" s="156"/>
      <c r="E71" s="162"/>
      <c r="F71" s="156"/>
    </row>
    <row r="72" spans="1:6" ht="12">
      <c r="A72" s="156" t="s">
        <v>423</v>
      </c>
      <c r="B72" s="156">
        <v>1067</v>
      </c>
      <c r="C72" s="162">
        <v>1068</v>
      </c>
      <c r="D72" s="156"/>
      <c r="E72" s="162"/>
      <c r="F72" s="156"/>
    </row>
    <row r="73" spans="1:6" ht="12">
      <c r="A73" s="156" t="s">
        <v>424</v>
      </c>
      <c r="B73" s="156">
        <v>916</v>
      </c>
      <c r="C73" s="162">
        <v>913</v>
      </c>
      <c r="D73" s="156"/>
      <c r="E73" s="162"/>
      <c r="F73" s="156"/>
    </row>
    <row r="74" spans="1:6" ht="12">
      <c r="A74" s="156" t="s">
        <v>413</v>
      </c>
      <c r="B74" s="156">
        <v>182294</v>
      </c>
      <c r="C74" s="162">
        <v>203150</v>
      </c>
      <c r="D74" s="156"/>
      <c r="E74" s="162"/>
      <c r="F74" s="156"/>
    </row>
    <row r="75" spans="1:6" ht="12">
      <c r="A75" s="156" t="s">
        <v>425</v>
      </c>
      <c r="B75" s="165">
        <f>1000*B74/B68/12</f>
        <v>4458.810292534977</v>
      </c>
      <c r="C75" s="165">
        <f>1000*C74/C68/12</f>
        <v>4967.47848200313</v>
      </c>
      <c r="D75" s="156"/>
      <c r="E75" s="162"/>
      <c r="F75" s="156"/>
    </row>
    <row r="76" spans="1:6" ht="12">
      <c r="A76" s="156" t="s">
        <v>403</v>
      </c>
      <c r="B76" s="156">
        <v>168177</v>
      </c>
      <c r="C76" s="162">
        <v>203150</v>
      </c>
      <c r="D76" s="156"/>
      <c r="E76" s="162"/>
      <c r="F76" s="156"/>
    </row>
    <row r="77" spans="1:7" ht="12">
      <c r="A77" s="156" t="s">
        <v>404</v>
      </c>
      <c r="B77" s="156">
        <v>105514</v>
      </c>
      <c r="C77" s="162">
        <v>160974</v>
      </c>
      <c r="D77" s="156"/>
      <c r="E77" s="162"/>
      <c r="F77" s="156"/>
      <c r="G77" s="156"/>
    </row>
    <row r="78" spans="1:6" ht="12">
      <c r="A78" s="156" t="s">
        <v>426</v>
      </c>
      <c r="B78" s="156">
        <v>27639</v>
      </c>
      <c r="C78" s="162">
        <v>32910</v>
      </c>
      <c r="D78" s="156"/>
      <c r="E78" s="162"/>
      <c r="F78" s="156"/>
    </row>
    <row r="79" spans="1:6" ht="12">
      <c r="A79" s="164" t="s">
        <v>427</v>
      </c>
      <c r="B79" s="165">
        <f>1000*B78/B69/12</f>
        <v>2399.21875</v>
      </c>
      <c r="C79" s="165">
        <f>1000*C78/C69/12</f>
        <v>2844.917012448133</v>
      </c>
      <c r="D79" s="156"/>
      <c r="E79" s="162"/>
      <c r="F79" s="156"/>
    </row>
    <row r="80" spans="1:6" ht="12">
      <c r="A80" s="156" t="s">
        <v>428</v>
      </c>
      <c r="B80" s="156">
        <v>35677</v>
      </c>
      <c r="C80" s="162">
        <v>38428</v>
      </c>
      <c r="D80" s="156"/>
      <c r="E80" s="162"/>
      <c r="F80" s="156"/>
    </row>
    <row r="81" spans="1:6" ht="12">
      <c r="A81" s="164" t="s">
        <v>429</v>
      </c>
      <c r="B81" s="165">
        <f>1000*B80/B70/12</f>
        <v>6407.507183908046</v>
      </c>
      <c r="C81" s="165">
        <f>1000*C80/C70/12</f>
        <v>6916.486681065515</v>
      </c>
      <c r="D81" s="156"/>
      <c r="E81" s="162"/>
      <c r="F81" s="156"/>
    </row>
    <row r="82" spans="1:6" ht="12">
      <c r="A82" s="156" t="s">
        <v>430</v>
      </c>
      <c r="B82" s="156">
        <v>6409</v>
      </c>
      <c r="C82" s="162">
        <v>7568</v>
      </c>
      <c r="D82" s="156"/>
      <c r="E82" s="162"/>
      <c r="F82" s="156"/>
    </row>
    <row r="83" spans="1:6" ht="12">
      <c r="A83" s="169" t="s">
        <v>431</v>
      </c>
      <c r="B83" s="165">
        <f>1000*B82/B71/12</f>
        <v>5340.833333333333</v>
      </c>
      <c r="C83" s="165">
        <f>1000*C82/C71/12</f>
        <v>6638.59649122807</v>
      </c>
      <c r="D83" s="156"/>
      <c r="E83" s="162"/>
      <c r="F83" s="156"/>
    </row>
    <row r="84" spans="1:6" ht="12">
      <c r="A84" s="156" t="s">
        <v>432</v>
      </c>
      <c r="B84" s="156">
        <v>50459</v>
      </c>
      <c r="C84" s="162">
        <v>62222</v>
      </c>
      <c r="D84" s="156"/>
      <c r="E84" s="162"/>
      <c r="F84" s="156"/>
    </row>
    <row r="85" spans="1:7" ht="12">
      <c r="A85" s="169" t="s">
        <v>433</v>
      </c>
      <c r="B85" s="165">
        <f>1000*B84/B72/12</f>
        <v>3940.877850671665</v>
      </c>
      <c r="C85" s="165">
        <f>1000*C84/C72/12</f>
        <v>4855.024968789014</v>
      </c>
      <c r="D85" s="156"/>
      <c r="E85" s="162"/>
      <c r="F85" s="156"/>
      <c r="G85" s="156"/>
    </row>
    <row r="86" spans="1:6" ht="12">
      <c r="A86" s="156" t="s">
        <v>434</v>
      </c>
      <c r="B86" s="156">
        <v>19378</v>
      </c>
      <c r="C86" s="162">
        <v>27414</v>
      </c>
      <c r="D86" s="156"/>
      <c r="E86" s="162"/>
      <c r="F86" s="156"/>
    </row>
    <row r="87" spans="1:7" ht="12">
      <c r="A87" s="169" t="s">
        <v>435</v>
      </c>
      <c r="B87" s="165">
        <f>1000*B86/B73/12</f>
        <v>1762.9184861717613</v>
      </c>
      <c r="C87" s="165">
        <f>1000*C86/C73/12</f>
        <v>2502.1905805038336</v>
      </c>
      <c r="D87" s="156"/>
      <c r="E87" s="162"/>
      <c r="F87" s="156"/>
      <c r="G87" s="156"/>
    </row>
    <row r="88" spans="1:7" ht="12">
      <c r="A88" s="156" t="s">
        <v>436</v>
      </c>
      <c r="B88" s="156">
        <v>759</v>
      </c>
      <c r="C88" s="162">
        <v>747</v>
      </c>
      <c r="D88" s="156"/>
      <c r="E88" s="162"/>
      <c r="F88" s="156"/>
      <c r="G88" s="156"/>
    </row>
    <row r="89" spans="1:3" ht="12">
      <c r="A89" s="169" t="s">
        <v>437</v>
      </c>
      <c r="B89" s="170">
        <f>1000*B88/(B67*365)</f>
        <v>0.9345851931660767</v>
      </c>
      <c r="C89" s="171">
        <f>1000*C88/(C67*365)</f>
        <v>0.9198091426812375</v>
      </c>
    </row>
    <row r="90" spans="1:3" ht="12">
      <c r="A90" s="156" t="s">
        <v>438</v>
      </c>
      <c r="B90" s="156">
        <v>14</v>
      </c>
      <c r="C90" s="162">
        <v>12</v>
      </c>
    </row>
    <row r="91" spans="1:3" ht="12">
      <c r="A91" s="169" t="s">
        <v>439</v>
      </c>
      <c r="B91" s="165">
        <f>B88/B90</f>
        <v>54.214285714285715</v>
      </c>
      <c r="C91" s="165">
        <f>C88/C90</f>
        <v>62.25</v>
      </c>
    </row>
    <row r="92" spans="1:3" ht="12">
      <c r="A92" s="169" t="s">
        <v>440</v>
      </c>
      <c r="B92" s="172">
        <f>B68/B67</f>
        <v>1.5312359550561798</v>
      </c>
      <c r="C92" s="171">
        <f>C68/C67</f>
        <v>1.531685393258427</v>
      </c>
    </row>
    <row r="93" spans="1:3" ht="12">
      <c r="A93" s="169" t="s">
        <v>441</v>
      </c>
      <c r="B93" s="172">
        <f>B69/B67</f>
        <v>0.4314606741573034</v>
      </c>
      <c r="C93" s="171">
        <f>C69/C67</f>
        <v>0.43325842696629213</v>
      </c>
    </row>
    <row r="94" spans="1:3" ht="12">
      <c r="A94" s="169" t="s">
        <v>442</v>
      </c>
      <c r="B94" s="172">
        <f>B70/B67</f>
        <v>0.20853932584269663</v>
      </c>
      <c r="C94" s="171">
        <f>C70/C67</f>
        <v>0.20808988764044944</v>
      </c>
    </row>
    <row r="95" spans="1:3" ht="12">
      <c r="A95" s="169" t="s">
        <v>443</v>
      </c>
      <c r="B95" s="172">
        <f>B72/B67</f>
        <v>0.4795505617977528</v>
      </c>
      <c r="C95" s="171">
        <f>C72/C67</f>
        <v>0.48</v>
      </c>
    </row>
    <row r="96" spans="1:3" ht="12">
      <c r="A96" s="169" t="s">
        <v>444</v>
      </c>
      <c r="B96" s="172">
        <f>B73/B67</f>
        <v>0.41168539325842696</v>
      </c>
      <c r="C96" s="171">
        <f>C73/C67</f>
        <v>0.4103370786516854</v>
      </c>
    </row>
    <row r="97" spans="4:5" ht="12">
      <c r="D97" s="156"/>
      <c r="E97" s="162"/>
    </row>
    <row r="98" spans="1:4" ht="12">
      <c r="A98" s="160" t="s">
        <v>445</v>
      </c>
      <c r="D98" s="156"/>
    </row>
    <row r="99" spans="1:4" ht="12">
      <c r="A99" s="156" t="s">
        <v>446</v>
      </c>
      <c r="B99" s="162">
        <v>44</v>
      </c>
      <c r="C99" s="159">
        <v>44</v>
      </c>
      <c r="D99" s="156"/>
    </row>
    <row r="100" spans="1:4" ht="12">
      <c r="A100" s="156" t="s">
        <v>400</v>
      </c>
      <c r="B100" s="162">
        <v>5474</v>
      </c>
      <c r="C100" s="159">
        <v>5859</v>
      </c>
      <c r="D100" s="156"/>
    </row>
    <row r="101" spans="1:4" ht="12">
      <c r="A101" s="156" t="s">
        <v>447</v>
      </c>
      <c r="B101" s="162">
        <v>369</v>
      </c>
      <c r="C101" s="159">
        <v>299</v>
      </c>
      <c r="D101" s="156"/>
    </row>
    <row r="102" spans="1:4" ht="12">
      <c r="A102" s="156" t="s">
        <v>448</v>
      </c>
      <c r="B102" s="162">
        <v>5105</v>
      </c>
      <c r="C102" s="159">
        <v>5560</v>
      </c>
      <c r="D102" s="156"/>
    </row>
    <row r="103" spans="1:3" ht="12">
      <c r="A103" s="156" t="s">
        <v>419</v>
      </c>
      <c r="B103" s="162">
        <v>16984</v>
      </c>
      <c r="C103" s="159">
        <v>17666</v>
      </c>
    </row>
    <row r="104" spans="1:4" ht="12">
      <c r="A104" s="156" t="s">
        <v>448</v>
      </c>
      <c r="B104" s="162">
        <v>14215</v>
      </c>
      <c r="C104" s="159">
        <v>15057</v>
      </c>
      <c r="D104" s="156"/>
    </row>
    <row r="105" spans="1:4" ht="12">
      <c r="A105" s="173" t="s">
        <v>449</v>
      </c>
      <c r="B105" s="162"/>
      <c r="C105" s="159">
        <v>3083</v>
      </c>
      <c r="D105" s="174"/>
    </row>
    <row r="106" spans="1:3" ht="12">
      <c r="A106" s="173" t="s">
        <v>450</v>
      </c>
      <c r="B106" s="162"/>
      <c r="C106" s="159">
        <v>2823</v>
      </c>
    </row>
    <row r="107" spans="1:4" ht="12">
      <c r="A107" s="173" t="s">
        <v>451</v>
      </c>
      <c r="B107" s="162"/>
      <c r="C107" s="159">
        <v>5631</v>
      </c>
      <c r="D107" s="156"/>
    </row>
    <row r="108" spans="1:4" ht="12">
      <c r="A108" s="173" t="s">
        <v>452</v>
      </c>
      <c r="B108" s="162"/>
      <c r="C108" s="159">
        <v>3520</v>
      </c>
      <c r="D108" s="156"/>
    </row>
    <row r="109" spans="1:2" ht="12">
      <c r="A109" s="156"/>
      <c r="B109" s="162"/>
    </row>
    <row r="110" spans="1:3" ht="12">
      <c r="A110" s="156" t="s">
        <v>447</v>
      </c>
      <c r="B110" s="162">
        <v>2769</v>
      </c>
      <c r="C110" s="159">
        <v>2609</v>
      </c>
    </row>
    <row r="111" spans="1:4" ht="12">
      <c r="A111" s="156" t="s">
        <v>449</v>
      </c>
      <c r="B111" s="162">
        <v>791</v>
      </c>
      <c r="C111" s="159">
        <v>756</v>
      </c>
      <c r="D111" s="156"/>
    </row>
    <row r="112" spans="1:4" ht="12">
      <c r="A112" s="156" t="s">
        <v>450</v>
      </c>
      <c r="B112" s="162">
        <v>488</v>
      </c>
      <c r="C112" s="159">
        <v>483</v>
      </c>
      <c r="D112" s="156"/>
    </row>
    <row r="113" spans="1:4" ht="12">
      <c r="A113" s="156" t="s">
        <v>451</v>
      </c>
      <c r="B113" s="162">
        <v>1035</v>
      </c>
      <c r="C113" s="159">
        <v>973</v>
      </c>
      <c r="D113" s="156"/>
    </row>
    <row r="114" spans="1:4" ht="12">
      <c r="A114" s="156" t="s">
        <v>452</v>
      </c>
      <c r="B114" s="162">
        <v>455</v>
      </c>
      <c r="C114" s="159">
        <v>397</v>
      </c>
      <c r="D114" s="156"/>
    </row>
    <row r="115" spans="1:3" ht="12">
      <c r="A115" s="156" t="s">
        <v>413</v>
      </c>
      <c r="B115" s="162">
        <v>1139688</v>
      </c>
      <c r="C115" s="159">
        <v>1319849</v>
      </c>
    </row>
    <row r="116" spans="1:3" ht="12.75">
      <c r="A116" s="175" t="s">
        <v>453</v>
      </c>
      <c r="B116" s="162">
        <v>837844</v>
      </c>
      <c r="C116" s="159">
        <v>1031761</v>
      </c>
    </row>
    <row r="117" spans="1:3" ht="12">
      <c r="A117" s="158" t="s">
        <v>404</v>
      </c>
      <c r="B117" s="162"/>
      <c r="C117" s="159">
        <v>815290</v>
      </c>
    </row>
    <row r="118" spans="1:4" ht="12">
      <c r="A118" s="158" t="s">
        <v>454</v>
      </c>
      <c r="B118" s="162"/>
      <c r="C118" s="159">
        <v>115612</v>
      </c>
      <c r="D118" s="156"/>
    </row>
    <row r="119" spans="1:4" ht="12">
      <c r="A119" s="165" t="s">
        <v>455</v>
      </c>
      <c r="B119" s="162"/>
      <c r="C119" s="165">
        <f>1000*C118/C105/12</f>
        <v>3124.9864850254085</v>
      </c>
      <c r="D119" s="156"/>
    </row>
    <row r="120" spans="1:4" ht="12">
      <c r="A120" s="158" t="s">
        <v>428</v>
      </c>
      <c r="B120" s="162"/>
      <c r="C120" s="159">
        <v>268173</v>
      </c>
      <c r="D120" s="156"/>
    </row>
    <row r="121" spans="1:4" ht="12">
      <c r="A121" s="165" t="s">
        <v>456</v>
      </c>
      <c r="B121" s="162"/>
      <c r="C121" s="165">
        <f>1000*C120/C106/12</f>
        <v>7916.312433581296</v>
      </c>
      <c r="D121" s="156"/>
    </row>
    <row r="122" spans="1:4" ht="12">
      <c r="A122" s="158" t="s">
        <v>432</v>
      </c>
      <c r="B122" s="162"/>
      <c r="C122" s="159">
        <v>329638</v>
      </c>
      <c r="D122" s="156"/>
    </row>
    <row r="123" spans="1:4" ht="12">
      <c r="A123" s="171" t="s">
        <v>433</v>
      </c>
      <c r="C123" s="176">
        <f>1000*C122/C113/12</f>
        <v>28232.10003425831</v>
      </c>
      <c r="D123" s="156"/>
    </row>
    <row r="124" spans="1:4" ht="12">
      <c r="A124" s="158" t="s">
        <v>434</v>
      </c>
      <c r="B124" s="162"/>
      <c r="C124" s="159">
        <v>101867</v>
      </c>
      <c r="D124" s="156"/>
    </row>
    <row r="125" spans="1:4" ht="12">
      <c r="A125" s="171" t="s">
        <v>457</v>
      </c>
      <c r="B125" s="162"/>
      <c r="C125" s="176">
        <f>1000*C124/C114/12</f>
        <v>21382.661628883292</v>
      </c>
      <c r="D125" s="156"/>
    </row>
    <row r="126" spans="1:4" ht="12">
      <c r="A126" s="156"/>
      <c r="B126" s="162"/>
      <c r="D126" s="156"/>
    </row>
    <row r="127" spans="1:4" ht="12">
      <c r="A127" s="156" t="s">
        <v>458</v>
      </c>
      <c r="B127" s="162">
        <f>B115-B116-B128</f>
        <v>56765</v>
      </c>
      <c r="C127" s="162">
        <f>C115-C116-C128</f>
        <v>19752</v>
      </c>
      <c r="D127" s="156"/>
    </row>
    <row r="128" spans="1:4" ht="12.75">
      <c r="A128" s="175" t="s">
        <v>459</v>
      </c>
      <c r="B128" s="162">
        <v>245079</v>
      </c>
      <c r="C128" s="162">
        <v>268336</v>
      </c>
      <c r="D128" s="156"/>
    </row>
    <row r="129" spans="1:4" ht="12">
      <c r="A129" s="156" t="s">
        <v>404</v>
      </c>
      <c r="B129" s="162">
        <v>193332</v>
      </c>
      <c r="C129" s="162">
        <v>211649</v>
      </c>
      <c r="D129" s="156"/>
    </row>
    <row r="130" spans="1:4" ht="12">
      <c r="A130" s="156" t="s">
        <v>454</v>
      </c>
      <c r="B130" s="162">
        <v>48371</v>
      </c>
      <c r="C130" s="159">
        <v>57315</v>
      </c>
      <c r="D130" s="156"/>
    </row>
    <row r="131" spans="1:4" ht="12">
      <c r="A131" s="165" t="s">
        <v>460</v>
      </c>
      <c r="B131" s="165">
        <f>1000*B130/B111/12</f>
        <v>5095.975558364939</v>
      </c>
      <c r="C131" s="165">
        <f>1000*C130/C111/12</f>
        <v>6317.791005291005</v>
      </c>
      <c r="D131" s="156"/>
    </row>
    <row r="132" spans="1:4" ht="12">
      <c r="A132" s="156" t="s">
        <v>428</v>
      </c>
      <c r="B132" s="162">
        <v>48316</v>
      </c>
      <c r="C132" s="159">
        <v>56357</v>
      </c>
      <c r="D132" s="156"/>
    </row>
    <row r="133" spans="1:3" ht="12">
      <c r="A133" s="165" t="s">
        <v>461</v>
      </c>
      <c r="B133" s="165">
        <f>1000*B132/B112/12</f>
        <v>8250.68306010929</v>
      </c>
      <c r="C133" s="165">
        <f>1000*C132/C112/12</f>
        <v>9723.429951690821</v>
      </c>
    </row>
    <row r="134" spans="1:3" ht="12">
      <c r="A134" s="156" t="s">
        <v>432</v>
      </c>
      <c r="B134" s="162">
        <v>81664</v>
      </c>
      <c r="C134" s="159">
        <v>83378</v>
      </c>
    </row>
    <row r="135" spans="1:3" ht="12">
      <c r="A135" s="171" t="s">
        <v>433</v>
      </c>
      <c r="B135" s="165">
        <f>1000*B134/B113/12</f>
        <v>6575.201288244767</v>
      </c>
      <c r="C135" s="165">
        <f>1000*C134/C113/12</f>
        <v>7140.972935936964</v>
      </c>
    </row>
    <row r="136" spans="1:3" ht="12">
      <c r="A136" s="156" t="s">
        <v>434</v>
      </c>
      <c r="B136" s="162">
        <v>14981</v>
      </c>
      <c r="C136" s="159">
        <v>14599</v>
      </c>
    </row>
    <row r="137" spans="1:3" ht="12">
      <c r="A137" s="171" t="s">
        <v>457</v>
      </c>
      <c r="B137" s="165">
        <f>1000*B136/B114/12</f>
        <v>2743.772893772894</v>
      </c>
      <c r="C137" s="165">
        <f>1000*C136/C114/12</f>
        <v>3064.4416456759027</v>
      </c>
    </row>
    <row r="138" spans="1:3" ht="12">
      <c r="A138" s="156" t="s">
        <v>405</v>
      </c>
      <c r="B138" s="162">
        <v>1618</v>
      </c>
      <c r="C138" s="159">
        <v>1704</v>
      </c>
    </row>
    <row r="139" spans="1:3" ht="12">
      <c r="A139" s="156" t="s">
        <v>447</v>
      </c>
      <c r="B139" s="162">
        <v>108</v>
      </c>
      <c r="C139" s="159">
        <v>93</v>
      </c>
    </row>
    <row r="140" spans="1:3" ht="12">
      <c r="A140" s="165" t="s">
        <v>462</v>
      </c>
      <c r="B140" s="170">
        <f>1000*B139/(B101*365)</f>
        <v>0.8018710324089542</v>
      </c>
      <c r="C140" s="170">
        <f>1000*C139/(C101*365)</f>
        <v>0.8521555871168736</v>
      </c>
    </row>
    <row r="141" spans="1:3" ht="12">
      <c r="A141" s="156" t="s">
        <v>448</v>
      </c>
      <c r="B141" s="162">
        <v>1509</v>
      </c>
      <c r="C141" s="159">
        <v>1607</v>
      </c>
    </row>
    <row r="142" spans="1:3" ht="12">
      <c r="A142" s="165" t="s">
        <v>463</v>
      </c>
      <c r="B142" s="170">
        <f>1000*B141/(B102*365)</f>
        <v>0.8098426200474957</v>
      </c>
      <c r="C142" s="170">
        <f>1000*C141/(C102*365)</f>
        <v>0.7918596629545679</v>
      </c>
    </row>
    <row r="143" spans="1:3" ht="12">
      <c r="A143" s="156" t="s">
        <v>464</v>
      </c>
      <c r="B143" s="162">
        <f>66</f>
        <v>66</v>
      </c>
      <c r="C143" s="159">
        <v>67</v>
      </c>
    </row>
    <row r="144" spans="1:3" ht="12">
      <c r="A144" s="156" t="s">
        <v>465</v>
      </c>
      <c r="B144" s="162">
        <v>42.362</v>
      </c>
      <c r="C144" s="159">
        <f>E132/1000</f>
        <v>0</v>
      </c>
    </row>
    <row r="145" spans="1:3" ht="12">
      <c r="A145" s="156" t="s">
        <v>466</v>
      </c>
      <c r="B145" s="177">
        <f>B138/B144</f>
        <v>38.19460837543081</v>
      </c>
      <c r="C145" s="177">
        <v>40</v>
      </c>
    </row>
    <row r="146" spans="1:3" ht="12">
      <c r="A146" s="169" t="s">
        <v>467</v>
      </c>
      <c r="B146" s="172">
        <f>B103/B100</f>
        <v>3.102667153818049</v>
      </c>
      <c r="C146" s="172">
        <f>C103/C100</f>
        <v>3.015190305512886</v>
      </c>
    </row>
    <row r="147" spans="1:3" ht="12">
      <c r="A147" s="169" t="s">
        <v>468</v>
      </c>
      <c r="B147" s="172">
        <f>B110/B101</f>
        <v>7.504065040650406</v>
      </c>
      <c r="C147" s="172">
        <f>C110/C101</f>
        <v>8.725752508361204</v>
      </c>
    </row>
    <row r="148" spans="1:3" ht="12">
      <c r="A148" s="169" t="s">
        <v>469</v>
      </c>
      <c r="B148" s="172">
        <f>B104/B102</f>
        <v>2.7845249755142016</v>
      </c>
      <c r="C148" s="172">
        <f>C104/C102</f>
        <v>2.708093525179856</v>
      </c>
    </row>
    <row r="149" spans="1:3" ht="12">
      <c r="A149" s="169" t="s">
        <v>470</v>
      </c>
      <c r="B149" s="172"/>
      <c r="C149" s="162"/>
    </row>
    <row r="150" spans="1:5" s="169" customFormat="1" ht="10.5">
      <c r="A150" s="169" t="s">
        <v>441</v>
      </c>
      <c r="B150" s="172">
        <f>B111/B101</f>
        <v>2.143631436314363</v>
      </c>
      <c r="C150" s="172">
        <f>C111/C101</f>
        <v>2.528428093645485</v>
      </c>
      <c r="E150" s="171"/>
    </row>
    <row r="151" spans="1:3" ht="12">
      <c r="A151" s="169" t="s">
        <v>442</v>
      </c>
      <c r="B151" s="172">
        <f>B112/B101</f>
        <v>1.3224932249322494</v>
      </c>
      <c r="C151" s="172">
        <f>C112/C101</f>
        <v>1.6153846153846154</v>
      </c>
    </row>
    <row r="152" spans="1:5" s="169" customFormat="1" ht="10.5">
      <c r="A152" s="169" t="s">
        <v>443</v>
      </c>
      <c r="B152" s="172">
        <f>B113/B101</f>
        <v>2.8048780487804876</v>
      </c>
      <c r="C152" s="172">
        <f>C113/C101</f>
        <v>3.254180602006689</v>
      </c>
      <c r="E152" s="171"/>
    </row>
    <row r="153" spans="1:3" ht="12">
      <c r="A153" s="169" t="s">
        <v>444</v>
      </c>
      <c r="B153" s="172">
        <f>B114/B101</f>
        <v>1.2330623306233062</v>
      </c>
      <c r="C153" s="172">
        <f>C114/C101</f>
        <v>1.3277591973244147</v>
      </c>
    </row>
    <row r="154" spans="1:5" s="169" customFormat="1" ht="12">
      <c r="A154" s="158"/>
      <c r="B154" s="158"/>
      <c r="C154" s="159"/>
      <c r="E154" s="171"/>
    </row>
    <row r="155" spans="1:5" s="169" customFormat="1" ht="12">
      <c r="A155" s="169" t="s">
        <v>471</v>
      </c>
      <c r="B155" s="158"/>
      <c r="C155" s="159"/>
      <c r="E155" s="171"/>
    </row>
    <row r="156" spans="1:5" s="169" customFormat="1" ht="12">
      <c r="A156" s="169" t="s">
        <v>441</v>
      </c>
      <c r="B156" s="158"/>
      <c r="C156" s="172">
        <f>C105/C102</f>
        <v>0.5544964028776979</v>
      </c>
      <c r="E156" s="171"/>
    </row>
    <row r="157" spans="1:5" s="169" customFormat="1" ht="12">
      <c r="A157" s="169" t="s">
        <v>442</v>
      </c>
      <c r="B157" s="158"/>
      <c r="C157" s="172">
        <f>C106/C102</f>
        <v>0.5077338129496403</v>
      </c>
      <c r="E157" s="171"/>
    </row>
    <row r="158" spans="1:5" s="169" customFormat="1" ht="12">
      <c r="A158" s="169" t="s">
        <v>443</v>
      </c>
      <c r="B158" s="158"/>
      <c r="C158" s="172">
        <f>C107/C102</f>
        <v>1.012769784172662</v>
      </c>
      <c r="E158" s="171"/>
    </row>
    <row r="159" spans="1:5" s="169" customFormat="1" ht="12">
      <c r="A159" s="169" t="s">
        <v>444</v>
      </c>
      <c r="B159" s="158"/>
      <c r="C159" s="172">
        <f>C108/C100</f>
        <v>0.6007851169141492</v>
      </c>
      <c r="E159" s="171"/>
    </row>
    <row r="161" spans="1:5" s="169" customFormat="1" ht="12">
      <c r="A161" s="160" t="s">
        <v>472</v>
      </c>
      <c r="B161" s="158"/>
      <c r="C161" s="159"/>
      <c r="E161" s="171"/>
    </row>
    <row r="162" spans="1:4" ht="12">
      <c r="A162" s="156" t="s">
        <v>446</v>
      </c>
      <c r="B162" s="162">
        <v>2</v>
      </c>
      <c r="C162" s="162">
        <v>2</v>
      </c>
      <c r="D162" s="156"/>
    </row>
    <row r="163" spans="1:4" s="169" customFormat="1" ht="12">
      <c r="A163" s="156" t="s">
        <v>400</v>
      </c>
      <c r="B163" s="162">
        <v>140</v>
      </c>
      <c r="C163" s="162">
        <v>160</v>
      </c>
      <c r="D163" s="156"/>
    </row>
    <row r="164" spans="1:4" ht="12">
      <c r="A164" s="156" t="s">
        <v>419</v>
      </c>
      <c r="B164" s="162">
        <v>356</v>
      </c>
      <c r="C164" s="162">
        <v>438</v>
      </c>
      <c r="D164" s="156"/>
    </row>
    <row r="165" spans="1:4" ht="12">
      <c r="A165" s="156" t="s">
        <v>420</v>
      </c>
      <c r="B165" s="162">
        <v>151</v>
      </c>
      <c r="C165" s="162">
        <v>186</v>
      </c>
      <c r="D165" s="156"/>
    </row>
    <row r="166" spans="1:4" ht="12">
      <c r="A166" s="156" t="s">
        <v>473</v>
      </c>
      <c r="B166" s="162">
        <v>11</v>
      </c>
      <c r="C166" s="162">
        <v>12</v>
      </c>
      <c r="D166" s="156"/>
    </row>
    <row r="167" spans="1:4" ht="12">
      <c r="A167" s="156" t="s">
        <v>423</v>
      </c>
      <c r="B167" s="162">
        <v>82</v>
      </c>
      <c r="C167" s="162">
        <v>92</v>
      </c>
      <c r="D167" s="156"/>
    </row>
    <row r="168" spans="1:4" ht="12">
      <c r="A168" s="156" t="s">
        <v>424</v>
      </c>
      <c r="B168" s="162">
        <v>112</v>
      </c>
      <c r="C168" s="162">
        <v>148</v>
      </c>
      <c r="D168" s="156"/>
    </row>
    <row r="169" spans="1:4" ht="12">
      <c r="A169" s="156" t="s">
        <v>413</v>
      </c>
      <c r="B169" s="162">
        <v>19630</v>
      </c>
      <c r="C169" s="162">
        <v>25131.8</v>
      </c>
      <c r="D169" s="156"/>
    </row>
    <row r="170" spans="1:4" ht="12">
      <c r="A170" s="156" t="s">
        <v>403</v>
      </c>
      <c r="B170" s="162">
        <v>19407</v>
      </c>
      <c r="C170" s="162">
        <v>25131.8</v>
      </c>
      <c r="D170" s="156"/>
    </row>
    <row r="171" spans="1:4" ht="12">
      <c r="A171" s="156" t="s">
        <v>404</v>
      </c>
      <c r="B171" s="162">
        <v>15535</v>
      </c>
      <c r="C171" s="162">
        <v>19915</v>
      </c>
      <c r="D171" s="156"/>
    </row>
    <row r="172" spans="1:4" ht="12">
      <c r="A172" s="156" t="s">
        <v>454</v>
      </c>
      <c r="B172" s="162">
        <v>6518</v>
      </c>
      <c r="C172" s="162">
        <v>8306</v>
      </c>
      <c r="D172" s="156"/>
    </row>
    <row r="173" spans="1:4" ht="12">
      <c r="A173" s="169" t="s">
        <v>474</v>
      </c>
      <c r="B173" s="165">
        <v>3597.130242825607</v>
      </c>
      <c r="C173" s="165">
        <v>3721.326164874552</v>
      </c>
      <c r="D173" s="156"/>
    </row>
    <row r="174" spans="1:4" ht="12">
      <c r="A174" s="156" t="s">
        <v>475</v>
      </c>
      <c r="B174" s="162">
        <v>1213</v>
      </c>
      <c r="C174" s="162">
        <v>1318</v>
      </c>
      <c r="D174" s="156"/>
    </row>
    <row r="175" spans="1:4" ht="12">
      <c r="A175" s="169" t="s">
        <v>476</v>
      </c>
      <c r="B175" s="165">
        <v>9189.39393939394</v>
      </c>
      <c r="C175" s="165">
        <v>9152.777777777777</v>
      </c>
      <c r="D175" s="156"/>
    </row>
    <row r="176" spans="1:4" ht="12">
      <c r="A176" s="156" t="s">
        <v>432</v>
      </c>
      <c r="B176" s="162">
        <v>4311</v>
      </c>
      <c r="C176" s="162">
        <v>5351</v>
      </c>
      <c r="D176" s="156"/>
    </row>
    <row r="177" spans="1:4" ht="12">
      <c r="A177" s="169" t="s">
        <v>433</v>
      </c>
      <c r="B177" s="165">
        <v>4381.09756097561</v>
      </c>
      <c r="C177" s="165">
        <v>4846.920289855073</v>
      </c>
      <c r="D177" s="156"/>
    </row>
    <row r="178" spans="1:4" ht="12">
      <c r="A178" s="156" t="s">
        <v>434</v>
      </c>
      <c r="B178" s="156">
        <v>3493</v>
      </c>
      <c r="C178" s="156">
        <v>4940</v>
      </c>
      <c r="D178" s="156"/>
    </row>
    <row r="179" spans="1:4" ht="12">
      <c r="A179" s="169" t="s">
        <v>477</v>
      </c>
      <c r="B179" s="165">
        <v>2598.9583333333335</v>
      </c>
      <c r="C179" s="165">
        <v>2781.5315315315315</v>
      </c>
      <c r="D179" s="156"/>
    </row>
    <row r="180" spans="1:4" ht="12">
      <c r="A180" s="156" t="s">
        <v>405</v>
      </c>
      <c r="B180" s="156">
        <v>48</v>
      </c>
      <c r="C180" s="156">
        <v>52</v>
      </c>
      <c r="D180" s="156"/>
    </row>
    <row r="181" spans="1:4" ht="12">
      <c r="A181" s="169" t="s">
        <v>478</v>
      </c>
      <c r="B181" s="170">
        <v>0.9393346379647749</v>
      </c>
      <c r="C181" s="170">
        <v>0.8904109589041096</v>
      </c>
      <c r="D181" s="156"/>
    </row>
    <row r="182" ht="12">
      <c r="D182" s="156"/>
    </row>
    <row r="183" ht="12">
      <c r="D183" s="156"/>
    </row>
    <row r="184" spans="1:7" ht="12">
      <c r="A184" s="160" t="s">
        <v>479</v>
      </c>
      <c r="D184" s="156"/>
      <c r="F184" s="156"/>
      <c r="G184" s="156"/>
    </row>
    <row r="185" spans="1:6" ht="12">
      <c r="A185" s="156" t="s">
        <v>446</v>
      </c>
      <c r="B185" s="156">
        <v>4</v>
      </c>
      <c r="C185" s="156">
        <v>4</v>
      </c>
      <c r="D185" s="156"/>
      <c r="E185" s="156"/>
      <c r="F185" s="156"/>
    </row>
    <row r="186" spans="1:7" ht="12">
      <c r="A186" s="156" t="s">
        <v>400</v>
      </c>
      <c r="B186" s="156">
        <v>540</v>
      </c>
      <c r="C186" s="156">
        <v>540</v>
      </c>
      <c r="D186" s="156"/>
      <c r="E186" s="156"/>
      <c r="F186" s="156"/>
      <c r="G186" s="156"/>
    </row>
    <row r="187" spans="1:6" ht="12">
      <c r="A187" s="156" t="s">
        <v>419</v>
      </c>
      <c r="B187" s="156">
        <v>1562</v>
      </c>
      <c r="C187" s="156">
        <v>1592</v>
      </c>
      <c r="D187" s="156"/>
      <c r="E187" s="156"/>
      <c r="F187" s="156"/>
    </row>
    <row r="188" spans="1:7" ht="12.75">
      <c r="A188" s="175" t="s">
        <v>480</v>
      </c>
      <c r="B188" s="156">
        <v>1544</v>
      </c>
      <c r="C188" s="156">
        <v>1571</v>
      </c>
      <c r="D188" s="156"/>
      <c r="E188" s="156"/>
      <c r="F188" s="156"/>
      <c r="G188" s="156"/>
    </row>
    <row r="189" spans="1:6" ht="12">
      <c r="A189" s="156" t="s">
        <v>420</v>
      </c>
      <c r="C189" s="156">
        <v>300</v>
      </c>
      <c r="D189" s="156"/>
      <c r="E189" s="156"/>
      <c r="F189" s="156"/>
    </row>
    <row r="190" spans="1:6" ht="12">
      <c r="A190" s="156" t="s">
        <v>481</v>
      </c>
      <c r="C190" s="156">
        <v>341</v>
      </c>
      <c r="D190" s="156"/>
      <c r="E190" s="156"/>
      <c r="F190" s="156"/>
    </row>
    <row r="191" spans="1:6" ht="12">
      <c r="A191" s="156" t="s">
        <v>423</v>
      </c>
      <c r="C191" s="156">
        <v>575</v>
      </c>
      <c r="D191" s="156"/>
      <c r="E191" s="156"/>
      <c r="F191" s="156"/>
    </row>
    <row r="192" spans="1:6" ht="12">
      <c r="A192" s="156" t="s">
        <v>424</v>
      </c>
      <c r="C192" s="156">
        <v>355</v>
      </c>
      <c r="D192" s="156"/>
      <c r="E192" s="156"/>
      <c r="F192" s="156"/>
    </row>
    <row r="193" spans="1:6" ht="12">
      <c r="A193" s="156"/>
      <c r="B193" s="156"/>
      <c r="C193" s="162"/>
      <c r="D193" s="156"/>
      <c r="E193" s="156"/>
      <c r="F193" s="156"/>
    </row>
    <row r="194" spans="1:6" ht="12.75">
      <c r="A194" s="175" t="s">
        <v>482</v>
      </c>
      <c r="B194" s="156">
        <v>18</v>
      </c>
      <c r="C194" s="156">
        <v>21</v>
      </c>
      <c r="D194" s="156"/>
      <c r="E194" s="156"/>
      <c r="F194" s="156"/>
    </row>
    <row r="195" spans="1:6" ht="12">
      <c r="A195" s="156" t="s">
        <v>420</v>
      </c>
      <c r="B195" s="156">
        <v>7</v>
      </c>
      <c r="C195" s="156">
        <v>7</v>
      </c>
      <c r="D195" s="156"/>
      <c r="E195" s="156"/>
      <c r="F195" s="156"/>
    </row>
    <row r="196" spans="1:6" ht="12">
      <c r="A196" s="156" t="s">
        <v>481</v>
      </c>
      <c r="B196" s="156">
        <v>7</v>
      </c>
      <c r="C196" s="156">
        <v>10</v>
      </c>
      <c r="D196" s="156"/>
      <c r="E196" s="156"/>
      <c r="F196" s="156"/>
    </row>
    <row r="197" spans="1:6" ht="12">
      <c r="A197" s="156" t="s">
        <v>423</v>
      </c>
      <c r="B197" s="156">
        <v>2</v>
      </c>
      <c r="C197" s="156">
        <v>2</v>
      </c>
      <c r="D197" s="156"/>
      <c r="E197" s="156"/>
      <c r="F197" s="156"/>
    </row>
    <row r="198" spans="1:6" ht="12">
      <c r="A198" s="156" t="s">
        <v>424</v>
      </c>
      <c r="B198" s="156">
        <v>2</v>
      </c>
      <c r="C198" s="156">
        <v>2</v>
      </c>
      <c r="D198" s="156"/>
      <c r="E198" s="156"/>
      <c r="F198" s="156"/>
    </row>
    <row r="199" spans="1:6" ht="12.75">
      <c r="A199" s="175" t="s">
        <v>413</v>
      </c>
      <c r="B199" s="156">
        <v>87581</v>
      </c>
      <c r="C199" s="156">
        <v>98858</v>
      </c>
      <c r="D199" s="156"/>
      <c r="E199" s="156"/>
      <c r="F199" s="156"/>
    </row>
    <row r="200" spans="1:7" ht="12">
      <c r="A200" s="156" t="s">
        <v>483</v>
      </c>
      <c r="B200" s="156">
        <v>78931</v>
      </c>
      <c r="C200" s="156">
        <v>95826</v>
      </c>
      <c r="D200" s="156"/>
      <c r="E200" s="156"/>
      <c r="F200" s="156"/>
      <c r="G200" s="156"/>
    </row>
    <row r="201" spans="1:6" ht="12">
      <c r="A201" s="156" t="s">
        <v>404</v>
      </c>
      <c r="C201" s="156">
        <v>75932</v>
      </c>
      <c r="D201" s="156"/>
      <c r="E201" s="156"/>
      <c r="F201" s="156"/>
    </row>
    <row r="202" spans="1:4" ht="12">
      <c r="A202" s="156" t="s">
        <v>454</v>
      </c>
      <c r="B202" s="159"/>
      <c r="C202" s="156">
        <v>12285</v>
      </c>
      <c r="D202" s="156"/>
    </row>
    <row r="203" spans="1:4" ht="12">
      <c r="A203" s="169" t="s">
        <v>474</v>
      </c>
      <c r="B203" s="159"/>
      <c r="C203" s="165">
        <f>1000*C202/C189/12</f>
        <v>3412.5</v>
      </c>
      <c r="D203" s="156"/>
    </row>
    <row r="204" spans="1:4" ht="12">
      <c r="A204" s="156" t="s">
        <v>428</v>
      </c>
      <c r="B204" s="159"/>
      <c r="C204" s="156">
        <v>24989</v>
      </c>
      <c r="D204" s="156"/>
    </row>
    <row r="205" spans="1:5" ht="12">
      <c r="A205" s="169" t="s">
        <v>476</v>
      </c>
      <c r="B205" s="159"/>
      <c r="C205" s="165">
        <f>1000*C204/C190/12</f>
        <v>6106.793743890518</v>
      </c>
      <c r="D205" s="156"/>
      <c r="E205" s="156"/>
    </row>
    <row r="206" spans="1:6" ht="12">
      <c r="A206" s="156" t="s">
        <v>432</v>
      </c>
      <c r="B206" s="159"/>
      <c r="C206" s="156">
        <v>29868</v>
      </c>
      <c r="D206" s="156"/>
      <c r="E206" s="156"/>
      <c r="F206" s="156"/>
    </row>
    <row r="207" spans="1:7" ht="12">
      <c r="A207" s="169" t="s">
        <v>433</v>
      </c>
      <c r="B207" s="159"/>
      <c r="C207" s="165">
        <f>1000*C206/C191/12</f>
        <v>4328.695652173913</v>
      </c>
      <c r="D207" s="156"/>
      <c r="E207" s="156"/>
      <c r="F207" s="156"/>
      <c r="G207" s="156"/>
    </row>
    <row r="208" spans="1:6" ht="12">
      <c r="A208" s="156" t="s">
        <v>434</v>
      </c>
      <c r="B208" s="159"/>
      <c r="C208" s="156">
        <v>8790</v>
      </c>
      <c r="D208" s="156"/>
      <c r="E208" s="156"/>
      <c r="F208" s="156"/>
    </row>
    <row r="209" spans="1:6" ht="12">
      <c r="A209" s="169" t="s">
        <v>477</v>
      </c>
      <c r="B209" s="156"/>
      <c r="C209" s="165">
        <f>1000*C208/C192/12</f>
        <v>2063.380281690141</v>
      </c>
      <c r="D209" s="156"/>
      <c r="E209" s="156"/>
      <c r="F209" s="156"/>
    </row>
    <row r="210" spans="1:6" ht="12">
      <c r="A210" s="156" t="s">
        <v>484</v>
      </c>
      <c r="B210" s="156">
        <v>2435</v>
      </c>
      <c r="C210" s="156">
        <v>3031.8</v>
      </c>
      <c r="D210" s="156"/>
      <c r="E210" s="156"/>
      <c r="F210" s="156"/>
    </row>
    <row r="211" spans="1:6" ht="12">
      <c r="A211" s="156" t="s">
        <v>404</v>
      </c>
      <c r="B211" s="156">
        <v>1929</v>
      </c>
      <c r="C211" s="156">
        <v>2402</v>
      </c>
      <c r="D211" s="156"/>
      <c r="E211" s="156"/>
      <c r="F211" s="156"/>
    </row>
    <row r="212" spans="1:6" ht="12">
      <c r="A212" s="156" t="s">
        <v>454</v>
      </c>
      <c r="B212" s="156">
        <v>294</v>
      </c>
      <c r="C212" s="156">
        <v>366</v>
      </c>
      <c r="D212" s="156"/>
      <c r="E212" s="156"/>
      <c r="F212" s="156"/>
    </row>
    <row r="213" spans="1:6" ht="12">
      <c r="A213" s="169" t="s">
        <v>474</v>
      </c>
      <c r="B213" s="165">
        <f>1000*B212/B195/12</f>
        <v>3500</v>
      </c>
      <c r="C213" s="165">
        <f>1000*C212/C195/12</f>
        <v>4357.142857142857</v>
      </c>
      <c r="D213" s="156"/>
      <c r="E213" s="156"/>
      <c r="F213" s="156"/>
    </row>
    <row r="214" spans="1:6" ht="12">
      <c r="A214" s="156" t="s">
        <v>485</v>
      </c>
      <c r="B214" s="156">
        <v>904</v>
      </c>
      <c r="C214" s="156">
        <v>1126</v>
      </c>
      <c r="D214" s="156"/>
      <c r="E214" s="156"/>
      <c r="F214" s="156"/>
    </row>
    <row r="215" spans="1:6" ht="12">
      <c r="A215" s="169" t="s">
        <v>476</v>
      </c>
      <c r="B215" s="165">
        <f>1000*B214/B196/12</f>
        <v>10761.904761904761</v>
      </c>
      <c r="C215" s="165">
        <f>1000*C214/C196/12</f>
        <v>9383.333333333334</v>
      </c>
      <c r="D215" s="156"/>
      <c r="E215" s="156"/>
      <c r="F215" s="156"/>
    </row>
    <row r="216" spans="1:6" ht="12">
      <c r="A216" s="156" t="s">
        <v>486</v>
      </c>
      <c r="B216" s="156">
        <v>638</v>
      </c>
      <c r="C216" s="156">
        <v>794</v>
      </c>
      <c r="D216" s="156"/>
      <c r="E216" s="156"/>
      <c r="F216" s="156"/>
    </row>
    <row r="217" spans="1:6" ht="12">
      <c r="A217" s="169" t="s">
        <v>433</v>
      </c>
      <c r="B217" s="176">
        <f>1000*B216/B197/12</f>
        <v>26583.333333333332</v>
      </c>
      <c r="C217" s="176">
        <f>1000*C216/C197/12</f>
        <v>33083.333333333336</v>
      </c>
      <c r="D217" s="156"/>
      <c r="E217" s="156"/>
      <c r="F217" s="156"/>
    </row>
    <row r="218" spans="1:6" ht="12">
      <c r="A218" s="156" t="s">
        <v>487</v>
      </c>
      <c r="B218" s="156">
        <v>93</v>
      </c>
      <c r="C218" s="156">
        <v>116</v>
      </c>
      <c r="D218" s="156"/>
      <c r="E218" s="156"/>
      <c r="F218" s="156"/>
    </row>
    <row r="219" spans="1:6" ht="12">
      <c r="A219" s="169" t="s">
        <v>477</v>
      </c>
      <c r="B219" s="165">
        <f>1000*B218/B198/12</f>
        <v>3875</v>
      </c>
      <c r="C219" s="165">
        <f>1000*C218/C198/12</f>
        <v>4833.333333333333</v>
      </c>
      <c r="D219" s="156"/>
      <c r="E219" s="156"/>
      <c r="F219" s="156"/>
    </row>
    <row r="220" spans="1:6" ht="12">
      <c r="A220" s="156" t="s">
        <v>488</v>
      </c>
      <c r="B220" s="156">
        <v>123</v>
      </c>
      <c r="C220" s="156">
        <v>134</v>
      </c>
      <c r="D220" s="156"/>
      <c r="E220" s="156"/>
      <c r="F220" s="156"/>
    </row>
    <row r="221" spans="1:6" ht="12">
      <c r="A221" s="169" t="s">
        <v>489</v>
      </c>
      <c r="B221" s="172">
        <f>B187/B186</f>
        <v>2.8925925925925924</v>
      </c>
      <c r="C221" s="172">
        <f>C187/C186</f>
        <v>2.948148148148148</v>
      </c>
      <c r="D221" s="156"/>
      <c r="E221" s="156"/>
      <c r="F221" s="156"/>
    </row>
    <row r="222" spans="1:6" ht="12">
      <c r="A222" s="169" t="s">
        <v>478</v>
      </c>
      <c r="B222" s="170">
        <f>1000*B220/(B186*365)</f>
        <v>0.624048706240487</v>
      </c>
      <c r="C222" s="170">
        <f>1000*C220/(C186*365)</f>
        <v>0.6798579401319127</v>
      </c>
      <c r="E222" s="156"/>
      <c r="F222" s="156"/>
    </row>
    <row r="223" spans="5:6" ht="12">
      <c r="E223" s="156"/>
      <c r="F223" s="156"/>
    </row>
    <row r="224" spans="1:6" ht="12">
      <c r="A224" s="160" t="s">
        <v>490</v>
      </c>
      <c r="E224" s="156"/>
      <c r="F224" s="156"/>
    </row>
    <row r="225" spans="1:3" ht="12">
      <c r="A225" s="156" t="s">
        <v>446</v>
      </c>
      <c r="B225" s="156">
        <v>5</v>
      </c>
      <c r="C225" s="156">
        <v>6</v>
      </c>
    </row>
    <row r="226" spans="1:3" ht="12">
      <c r="A226" s="156" t="s">
        <v>491</v>
      </c>
      <c r="B226" s="156">
        <v>60</v>
      </c>
      <c r="C226" s="156">
        <v>69</v>
      </c>
    </row>
    <row r="227" spans="1:3" ht="11.25" customHeight="1">
      <c r="A227" s="156" t="s">
        <v>492</v>
      </c>
      <c r="B227" s="156">
        <v>595</v>
      </c>
      <c r="C227" s="156">
        <v>693</v>
      </c>
    </row>
    <row r="228" spans="1:3" ht="8.25" customHeight="1">
      <c r="A228" s="156" t="s">
        <v>493</v>
      </c>
      <c r="B228" s="175">
        <v>411</v>
      </c>
      <c r="C228" s="156">
        <v>491</v>
      </c>
    </row>
    <row r="229" spans="1:3" ht="12.75">
      <c r="A229" s="156" t="s">
        <v>494</v>
      </c>
      <c r="B229" s="175">
        <v>231</v>
      </c>
      <c r="C229" s="156">
        <v>267</v>
      </c>
    </row>
    <row r="230" spans="1:4" ht="12">
      <c r="A230" s="156" t="s">
        <v>495</v>
      </c>
      <c r="B230" s="156">
        <v>175</v>
      </c>
      <c r="C230" s="159">
        <v>196</v>
      </c>
      <c r="D230" s="156"/>
    </row>
    <row r="231" spans="1:4" ht="12">
      <c r="A231" s="156" t="s">
        <v>496</v>
      </c>
      <c r="B231" s="156">
        <v>56</v>
      </c>
      <c r="C231" s="156">
        <v>71</v>
      </c>
      <c r="D231" s="156"/>
    </row>
    <row r="232" spans="1:3" ht="12.75">
      <c r="A232" s="156" t="s">
        <v>497</v>
      </c>
      <c r="B232" s="175">
        <v>180</v>
      </c>
      <c r="C232" s="156">
        <v>224</v>
      </c>
    </row>
    <row r="233" spans="1:3" ht="12">
      <c r="A233" s="156" t="s">
        <v>498</v>
      </c>
      <c r="B233" s="156">
        <v>239</v>
      </c>
      <c r="C233" s="156">
        <v>235</v>
      </c>
    </row>
    <row r="234" spans="1:3" ht="12">
      <c r="A234" s="156" t="s">
        <v>499</v>
      </c>
      <c r="B234" s="165">
        <v>6458.023474178403</v>
      </c>
      <c r="C234" s="165">
        <v>7694.143149284254</v>
      </c>
    </row>
    <row r="235" spans="1:4" ht="12">
      <c r="A235" s="156" t="s">
        <v>413</v>
      </c>
      <c r="B235" s="156">
        <v>28358</v>
      </c>
      <c r="C235" s="156">
        <v>33129</v>
      </c>
      <c r="D235" s="156"/>
    </row>
    <row r="236" spans="1:6" ht="12">
      <c r="A236" s="156" t="s">
        <v>403</v>
      </c>
      <c r="B236" s="156">
        <v>27041</v>
      </c>
      <c r="C236" s="156">
        <v>31557</v>
      </c>
      <c r="D236" s="156"/>
      <c r="F236" s="156"/>
    </row>
    <row r="237" spans="1:3" ht="12">
      <c r="A237" s="156" t="s">
        <v>404</v>
      </c>
      <c r="B237" s="156">
        <v>20029</v>
      </c>
      <c r="C237" s="156">
        <v>23176</v>
      </c>
    </row>
    <row r="238" spans="1:3" ht="12">
      <c r="A238" s="156" t="s">
        <v>500</v>
      </c>
      <c r="B238" s="156">
        <v>12439.75</v>
      </c>
      <c r="C238" s="156">
        <v>13842.083333333332</v>
      </c>
    </row>
    <row r="239" spans="1:3" ht="12">
      <c r="A239" s="169" t="s">
        <v>501</v>
      </c>
      <c r="B239" s="165">
        <v>4552.93427230047</v>
      </c>
      <c r="C239" s="165">
        <v>4352.556237218814</v>
      </c>
    </row>
    <row r="240" spans="1:3" ht="12">
      <c r="A240" s="156" t="s">
        <v>502</v>
      </c>
      <c r="B240" s="156">
        <v>9177.619047619046</v>
      </c>
      <c r="C240" s="156">
        <v>10522.857142857141</v>
      </c>
    </row>
    <row r="241" spans="1:3" ht="12">
      <c r="A241" s="169" t="s">
        <v>503</v>
      </c>
      <c r="B241" s="165">
        <v>6251.789115646258</v>
      </c>
      <c r="C241" s="165">
        <v>6682.041666666667</v>
      </c>
    </row>
    <row r="242" spans="1:3" ht="12">
      <c r="A242" s="156" t="s">
        <v>381</v>
      </c>
      <c r="B242" s="156">
        <v>10399.068965517243</v>
      </c>
      <c r="C242" s="156">
        <v>12982.690476190477</v>
      </c>
    </row>
    <row r="243" spans="1:3" ht="12">
      <c r="A243" s="169" t="s">
        <v>504</v>
      </c>
      <c r="B243" s="165">
        <v>2927.770419426048</v>
      </c>
      <c r="C243" s="165">
        <v>2643.503401360544</v>
      </c>
    </row>
    <row r="244" spans="1:3" ht="12">
      <c r="A244" s="156" t="s">
        <v>505</v>
      </c>
      <c r="B244" s="156">
        <v>63.31605562579014</v>
      </c>
      <c r="C244" s="156">
        <v>77.3434065934066</v>
      </c>
    </row>
    <row r="245" spans="1:3" ht="12">
      <c r="A245" s="169" t="s">
        <v>506</v>
      </c>
      <c r="B245" s="170">
        <v>0.46680497925311204</v>
      </c>
      <c r="C245" s="170">
        <v>0.466893039049236</v>
      </c>
    </row>
    <row r="246" spans="1:7" ht="12">
      <c r="A246" s="156" t="s">
        <v>507</v>
      </c>
      <c r="D246" s="156"/>
      <c r="E246" s="156"/>
      <c r="F246" s="156"/>
      <c r="G246" s="156"/>
    </row>
    <row r="247" spans="1:7" ht="12">
      <c r="A247" s="169" t="s">
        <v>508</v>
      </c>
      <c r="B247" s="172">
        <v>0.6907563025210084</v>
      </c>
      <c r="C247" s="172">
        <v>0.7085137085137085</v>
      </c>
      <c r="D247" s="156"/>
      <c r="E247" s="156"/>
      <c r="F247" s="156"/>
      <c r="G247" s="156"/>
    </row>
    <row r="248" spans="1:7" ht="12">
      <c r="A248" s="169" t="s">
        <v>509</v>
      </c>
      <c r="B248" s="172">
        <v>0.29411764705882354</v>
      </c>
      <c r="C248" s="172">
        <v>0.2828282828282828</v>
      </c>
      <c r="D248" s="156"/>
      <c r="E248" s="156"/>
      <c r="F248" s="156"/>
      <c r="G248" s="156"/>
    </row>
    <row r="249" spans="1:7" ht="12.75">
      <c r="A249" s="169" t="s">
        <v>387</v>
      </c>
      <c r="B249" s="172">
        <v>0.09411764705882353</v>
      </c>
      <c r="C249" s="172">
        <v>0.10245310245310245</v>
      </c>
      <c r="D249" s="156"/>
      <c r="E249" s="156"/>
      <c r="F249" s="175"/>
      <c r="G249" s="156"/>
    </row>
    <row r="250" spans="1:7" ht="12.75">
      <c r="A250" s="158" t="s">
        <v>381</v>
      </c>
      <c r="B250" s="172">
        <f>B232/B227</f>
        <v>0.3025210084033613</v>
      </c>
      <c r="C250" s="172">
        <f>C232/C227</f>
        <v>0.32323232323232326</v>
      </c>
      <c r="D250" s="156"/>
      <c r="E250" s="156"/>
      <c r="F250" s="175"/>
      <c r="G250" s="156"/>
    </row>
    <row r="251" spans="3:7" ht="12">
      <c r="C251" s="162"/>
      <c r="D251" s="156"/>
      <c r="E251" s="156"/>
      <c r="F251" s="156"/>
      <c r="G251" s="159"/>
    </row>
    <row r="252" spans="1:7" ht="12">
      <c r="A252" s="178" t="s">
        <v>510</v>
      </c>
      <c r="C252" s="162"/>
      <c r="D252" s="156"/>
      <c r="E252" s="156"/>
      <c r="F252" s="156"/>
      <c r="G252" s="156"/>
    </row>
    <row r="253" spans="1:7" ht="12.75">
      <c r="A253" s="156" t="s">
        <v>446</v>
      </c>
      <c r="B253" s="156">
        <v>9</v>
      </c>
      <c r="C253" s="156">
        <v>9</v>
      </c>
      <c r="D253" s="156"/>
      <c r="E253" s="156"/>
      <c r="F253" s="175"/>
      <c r="G253" s="156"/>
    </row>
    <row r="254" spans="1:7" ht="12">
      <c r="A254" s="156" t="s">
        <v>511</v>
      </c>
      <c r="B254" s="156">
        <v>196</v>
      </c>
      <c r="C254" s="156">
        <v>220</v>
      </c>
      <c r="D254" s="156"/>
      <c r="E254" s="156"/>
      <c r="F254" s="156"/>
      <c r="G254" s="156"/>
    </row>
    <row r="255" spans="1:7" ht="12">
      <c r="A255" s="156" t="s">
        <v>492</v>
      </c>
      <c r="B255" s="156">
        <v>4118</v>
      </c>
      <c r="C255" s="156">
        <v>4511</v>
      </c>
      <c r="D255" s="156"/>
      <c r="E255" s="156"/>
      <c r="F255" s="165"/>
      <c r="G255" s="165"/>
    </row>
    <row r="256" spans="1:7" ht="12">
      <c r="A256" s="156" t="s">
        <v>512</v>
      </c>
      <c r="B256" s="156">
        <v>366</v>
      </c>
      <c r="C256" s="156">
        <v>370</v>
      </c>
      <c r="D256" s="156"/>
      <c r="E256" s="156"/>
      <c r="F256" s="162"/>
      <c r="G256" s="162"/>
    </row>
    <row r="257" spans="1:7" ht="12">
      <c r="A257" s="156" t="s">
        <v>513</v>
      </c>
      <c r="B257" s="156">
        <v>1783</v>
      </c>
      <c r="C257" s="156">
        <v>1912</v>
      </c>
      <c r="D257" s="156"/>
      <c r="E257" s="156"/>
      <c r="F257" s="162"/>
      <c r="G257" s="162"/>
    </row>
    <row r="258" spans="1:7" ht="12">
      <c r="A258" s="156" t="s">
        <v>512</v>
      </c>
      <c r="B258" s="156">
        <v>10</v>
      </c>
      <c r="C258" s="156">
        <v>71</v>
      </c>
      <c r="D258" s="156"/>
      <c r="E258" s="156"/>
      <c r="F258" s="162"/>
      <c r="G258" s="162"/>
    </row>
    <row r="259" spans="1:7" ht="12">
      <c r="A259" s="156" t="s">
        <v>514</v>
      </c>
      <c r="B259" s="156">
        <v>54</v>
      </c>
      <c r="C259" s="156">
        <v>166</v>
      </c>
      <c r="D259" s="156"/>
      <c r="E259" s="156"/>
      <c r="F259" s="162"/>
      <c r="G259" s="162"/>
    </row>
    <row r="260" spans="1:7" ht="12">
      <c r="A260" s="156" t="s">
        <v>512</v>
      </c>
      <c r="B260" s="156">
        <v>19</v>
      </c>
      <c r="C260" s="156">
        <v>67</v>
      </c>
      <c r="D260" s="156"/>
      <c r="E260" s="169"/>
      <c r="F260" s="165"/>
      <c r="G260" s="165"/>
    </row>
    <row r="261" spans="1:7" ht="12">
      <c r="A261" s="156" t="s">
        <v>515</v>
      </c>
      <c r="B261" s="156">
        <v>25</v>
      </c>
      <c r="C261" s="156">
        <v>122</v>
      </c>
      <c r="D261" s="156"/>
      <c r="E261" s="156"/>
      <c r="F261" s="162"/>
      <c r="G261" s="162"/>
    </row>
    <row r="262" spans="1:7" ht="12">
      <c r="A262" s="156" t="s">
        <v>512</v>
      </c>
      <c r="B262" s="156">
        <v>121</v>
      </c>
      <c r="C262" s="156">
        <v>168</v>
      </c>
      <c r="D262" s="156"/>
      <c r="E262" s="169"/>
      <c r="F262" s="165"/>
      <c r="G262" s="165"/>
    </row>
    <row r="263" spans="1:7" ht="12">
      <c r="A263" s="156" t="s">
        <v>516</v>
      </c>
      <c r="B263" s="156">
        <v>308</v>
      </c>
      <c r="C263" s="156">
        <v>397</v>
      </c>
      <c r="E263" s="156"/>
      <c r="F263" s="162"/>
      <c r="G263" s="162"/>
    </row>
    <row r="264" spans="1:7" ht="12">
      <c r="A264" s="156" t="s">
        <v>512</v>
      </c>
      <c r="B264" s="156">
        <v>277</v>
      </c>
      <c r="C264" s="156">
        <v>299</v>
      </c>
      <c r="E264" s="169"/>
      <c r="F264" s="165"/>
      <c r="G264" s="165"/>
    </row>
    <row r="265" spans="1:7" ht="12">
      <c r="A265" s="156" t="s">
        <v>517</v>
      </c>
      <c r="B265" s="156">
        <v>1264</v>
      </c>
      <c r="C265" s="156">
        <v>1401</v>
      </c>
      <c r="E265" s="156"/>
      <c r="F265" s="162"/>
      <c r="G265" s="162"/>
    </row>
    <row r="266" spans="1:7" ht="12">
      <c r="A266" s="156" t="s">
        <v>512</v>
      </c>
      <c r="B266" s="156">
        <v>901</v>
      </c>
      <c r="C266" s="156">
        <v>799</v>
      </c>
      <c r="E266" s="169"/>
      <c r="F266" s="170"/>
      <c r="G266" s="170"/>
    </row>
    <row r="267" spans="1:7" ht="12.75">
      <c r="A267" s="156" t="s">
        <v>518</v>
      </c>
      <c r="B267" s="175">
        <v>78</v>
      </c>
      <c r="C267" s="175">
        <v>103</v>
      </c>
      <c r="E267" s="156"/>
      <c r="G267" s="159"/>
    </row>
    <row r="268" spans="1:7" ht="12">
      <c r="A268" s="156" t="s">
        <v>519</v>
      </c>
      <c r="B268" s="156">
        <v>3242</v>
      </c>
      <c r="C268" s="156">
        <v>3389</v>
      </c>
      <c r="E268" s="169"/>
      <c r="F268" s="172"/>
      <c r="G268" s="172"/>
    </row>
    <row r="269" spans="1:7" ht="12">
      <c r="A269" s="156" t="s">
        <v>520</v>
      </c>
      <c r="B269" s="156">
        <v>726</v>
      </c>
      <c r="C269" s="156">
        <v>702</v>
      </c>
      <c r="E269" s="169"/>
      <c r="F269" s="172"/>
      <c r="G269" s="172"/>
    </row>
    <row r="270" spans="6:7" ht="12">
      <c r="F270" s="172"/>
      <c r="G270" s="172"/>
    </row>
    <row r="271" spans="1:7" ht="12">
      <c r="A271" s="178" t="s">
        <v>521</v>
      </c>
      <c r="B271" s="179"/>
      <c r="E271" s="169"/>
      <c r="F271" s="172"/>
      <c r="G271" s="172"/>
    </row>
    <row r="272" spans="1:3" ht="12">
      <c r="A272" s="156" t="s">
        <v>446</v>
      </c>
      <c r="B272" s="156">
        <v>29</v>
      </c>
      <c r="C272" s="156">
        <v>31</v>
      </c>
    </row>
    <row r="273" spans="1:7" ht="12">
      <c r="A273" s="156" t="s">
        <v>400</v>
      </c>
      <c r="B273" s="156">
        <v>281</v>
      </c>
      <c r="C273" s="156">
        <v>281</v>
      </c>
      <c r="D273" s="156"/>
      <c r="F273" s="156"/>
      <c r="G273" s="156"/>
    </row>
    <row r="274" spans="1:7" ht="12">
      <c r="A274" s="156" t="s">
        <v>412</v>
      </c>
      <c r="B274" s="156">
        <v>1389</v>
      </c>
      <c r="C274" s="156">
        <v>1554</v>
      </c>
      <c r="D274" s="156"/>
      <c r="E274" s="156"/>
      <c r="G274" s="156"/>
    </row>
    <row r="275" spans="1:6" ht="12">
      <c r="A275" s="156" t="s">
        <v>413</v>
      </c>
      <c r="B275" s="156">
        <v>164232</v>
      </c>
      <c r="C275" s="156">
        <v>213234</v>
      </c>
      <c r="D275" s="156"/>
      <c r="E275" s="156"/>
      <c r="F275" s="156"/>
    </row>
    <row r="276" spans="1:6" ht="12">
      <c r="A276" s="156" t="s">
        <v>403</v>
      </c>
      <c r="B276" s="156">
        <v>164232</v>
      </c>
      <c r="C276" s="156">
        <v>208436</v>
      </c>
      <c r="D276" s="156"/>
      <c r="E276" s="156"/>
      <c r="F276" s="156"/>
    </row>
    <row r="277" spans="1:6" ht="12">
      <c r="A277" s="156" t="s">
        <v>404</v>
      </c>
      <c r="B277" s="156">
        <v>130537</v>
      </c>
      <c r="C277" s="156">
        <v>165164</v>
      </c>
      <c r="D277" s="156"/>
      <c r="E277" s="156"/>
      <c r="F277" s="156"/>
    </row>
    <row r="278" spans="1:6" ht="12">
      <c r="A278" s="156" t="s">
        <v>522</v>
      </c>
      <c r="B278" s="165">
        <f>1000*B277/B274/12</f>
        <v>7831.593472522199</v>
      </c>
      <c r="C278" s="165">
        <f>1000*C277/C274/12</f>
        <v>8856.928356928356</v>
      </c>
      <c r="D278" s="156"/>
      <c r="E278" s="156"/>
      <c r="F278" s="156"/>
    </row>
    <row r="279" spans="1:6" ht="12">
      <c r="A279" s="156" t="s">
        <v>405</v>
      </c>
      <c r="B279" s="156">
        <v>92</v>
      </c>
      <c r="C279" s="156">
        <v>99</v>
      </c>
      <c r="D279" s="156"/>
      <c r="E279" s="156"/>
      <c r="F279" s="156"/>
    </row>
    <row r="280" spans="1:6" ht="12">
      <c r="A280" s="169" t="s">
        <v>523</v>
      </c>
      <c r="B280" s="170">
        <f>1000*B279/(B273*365)</f>
        <v>0.8969921513186759</v>
      </c>
      <c r="C280" s="162"/>
      <c r="D280" s="156"/>
      <c r="E280" s="156"/>
      <c r="F280" s="156"/>
    </row>
    <row r="281" spans="1:6" ht="12">
      <c r="A281" s="180"/>
      <c r="B281" s="180"/>
      <c r="C281" s="162"/>
      <c r="D281" s="156"/>
      <c r="E281" s="156"/>
      <c r="F281" s="156"/>
    </row>
    <row r="282" spans="4:6" ht="12">
      <c r="D282" s="156"/>
      <c r="E282" s="156"/>
      <c r="F282" s="156"/>
    </row>
    <row r="283" spans="1:6" ht="12">
      <c r="A283" s="178" t="s">
        <v>524</v>
      </c>
      <c r="D283" s="156"/>
      <c r="E283" s="156"/>
      <c r="F283" s="156"/>
    </row>
    <row r="284" spans="1:6" ht="12">
      <c r="A284" s="156" t="s">
        <v>446</v>
      </c>
      <c r="B284" s="156">
        <v>14</v>
      </c>
      <c r="C284" s="156">
        <v>15</v>
      </c>
      <c r="D284" s="156"/>
      <c r="E284" s="156"/>
      <c r="F284" s="156"/>
    </row>
    <row r="285" spans="1:6" ht="12">
      <c r="A285" s="156" t="s">
        <v>400</v>
      </c>
      <c r="B285" s="156">
        <v>1080</v>
      </c>
      <c r="C285" s="156">
        <v>1140</v>
      </c>
      <c r="D285" s="156"/>
      <c r="E285" s="156"/>
      <c r="F285" s="156"/>
    </row>
    <row r="286" spans="1:6" ht="12">
      <c r="A286" s="156" t="s">
        <v>412</v>
      </c>
      <c r="B286" s="156">
        <v>906</v>
      </c>
      <c r="C286" s="156">
        <v>997</v>
      </c>
      <c r="D286" s="156"/>
      <c r="E286" s="156"/>
      <c r="F286" s="156"/>
    </row>
    <row r="287" spans="1:6" ht="12">
      <c r="A287" s="156" t="s">
        <v>413</v>
      </c>
      <c r="B287" s="156">
        <v>64875</v>
      </c>
      <c r="C287" s="156">
        <v>86231</v>
      </c>
      <c r="D287" s="156"/>
      <c r="E287" s="156"/>
      <c r="F287" s="156"/>
    </row>
    <row r="288" spans="1:6" ht="12">
      <c r="A288" s="156" t="s">
        <v>403</v>
      </c>
      <c r="B288" s="156">
        <v>64875</v>
      </c>
      <c r="C288" s="156">
        <v>85740</v>
      </c>
      <c r="D288" s="156"/>
      <c r="E288" s="156"/>
      <c r="F288" s="156"/>
    </row>
    <row r="289" spans="1:6" ht="12">
      <c r="A289" s="156" t="s">
        <v>404</v>
      </c>
      <c r="B289" s="156">
        <v>51461</v>
      </c>
      <c r="C289" s="156">
        <v>67892</v>
      </c>
      <c r="D289" s="156"/>
      <c r="E289" s="156"/>
      <c r="F289" s="156"/>
    </row>
    <row r="290" spans="1:6" ht="12">
      <c r="A290" s="169" t="s">
        <v>522</v>
      </c>
      <c r="B290" s="165">
        <f>1000*B289/B286/12</f>
        <v>4733.351729212656</v>
      </c>
      <c r="C290" s="165">
        <f>1000*C289/C286/12</f>
        <v>5674.690738883317</v>
      </c>
      <c r="D290" s="156"/>
      <c r="E290" s="156"/>
      <c r="F290" s="156"/>
    </row>
    <row r="291" spans="1:3" ht="12">
      <c r="A291" s="156" t="s">
        <v>405</v>
      </c>
      <c r="B291" s="156">
        <v>222</v>
      </c>
      <c r="C291" s="156">
        <v>244</v>
      </c>
    </row>
    <row r="292" spans="1:3" ht="12">
      <c r="A292" s="169" t="s">
        <v>523</v>
      </c>
      <c r="B292" s="170">
        <f>1000*B291/(B285*365)</f>
        <v>0.563165905631659</v>
      </c>
      <c r="C292" s="170">
        <f>1000*C291/(C285*365)</f>
        <v>0.5863975006008171</v>
      </c>
    </row>
    <row r="293" spans="4:7" ht="14.25" customHeight="1">
      <c r="D293" s="156"/>
      <c r="E293" s="156"/>
      <c r="G293" s="156"/>
    </row>
    <row r="294" spans="1:10" s="178" customFormat="1" ht="12">
      <c r="A294" s="181" t="s">
        <v>525</v>
      </c>
      <c r="B294" s="181"/>
      <c r="D294" s="181"/>
      <c r="E294" s="183"/>
      <c r="I294" s="181"/>
      <c r="J294" s="181"/>
    </row>
    <row r="295" spans="1:11" ht="12">
      <c r="A295" s="156" t="s">
        <v>446</v>
      </c>
      <c r="B295" s="156">
        <v>13</v>
      </c>
      <c r="C295" s="156">
        <v>13</v>
      </c>
      <c r="D295" s="156"/>
      <c r="I295" s="156"/>
      <c r="J295" s="156"/>
      <c r="K295" s="156"/>
    </row>
    <row r="296" spans="1:11" ht="12">
      <c r="A296" s="156" t="s">
        <v>526</v>
      </c>
      <c r="B296" s="156">
        <v>137</v>
      </c>
      <c r="C296" s="156">
        <v>144</v>
      </c>
      <c r="D296" s="156"/>
      <c r="I296" s="156"/>
      <c r="J296" s="156"/>
      <c r="K296" s="156"/>
    </row>
    <row r="297" spans="1:11" ht="12">
      <c r="A297" s="156" t="s">
        <v>527</v>
      </c>
      <c r="B297" s="156">
        <v>46</v>
      </c>
      <c r="C297" s="156">
        <v>44</v>
      </c>
      <c r="D297" s="156"/>
      <c r="I297" s="156"/>
      <c r="J297" s="156"/>
      <c r="K297" s="156"/>
    </row>
    <row r="298" spans="1:11" ht="12">
      <c r="A298" s="156" t="s">
        <v>528</v>
      </c>
      <c r="B298" s="156">
        <v>77</v>
      </c>
      <c r="C298" s="156">
        <v>78</v>
      </c>
      <c r="D298" s="156"/>
      <c r="I298" s="156"/>
      <c r="J298" s="156"/>
      <c r="K298" s="156"/>
    </row>
    <row r="299" spans="1:13" ht="12">
      <c r="A299" s="156" t="s">
        <v>529</v>
      </c>
      <c r="B299" s="156">
        <v>14</v>
      </c>
      <c r="C299" s="156">
        <v>22</v>
      </c>
      <c r="D299" s="156"/>
      <c r="I299" s="156"/>
      <c r="J299" s="156"/>
      <c r="K299" s="156"/>
      <c r="M299" s="156"/>
    </row>
    <row r="300" spans="1:11" ht="12">
      <c r="A300" s="156" t="s">
        <v>530</v>
      </c>
      <c r="B300" s="156">
        <v>1437</v>
      </c>
      <c r="C300" s="156">
        <v>1438</v>
      </c>
      <c r="D300" s="156"/>
      <c r="I300" s="156"/>
      <c r="J300" s="156"/>
      <c r="K300" s="156"/>
    </row>
    <row r="301" spans="1:11" ht="12">
      <c r="A301" s="156" t="s">
        <v>527</v>
      </c>
      <c r="B301" s="156">
        <v>451</v>
      </c>
      <c r="C301" s="156">
        <v>358</v>
      </c>
      <c r="D301" s="156"/>
      <c r="I301" s="156"/>
      <c r="J301" s="156"/>
      <c r="K301" s="156"/>
    </row>
    <row r="302" spans="1:11" ht="12">
      <c r="A302" s="156" t="s">
        <v>528</v>
      </c>
      <c r="B302" s="156">
        <v>832</v>
      </c>
      <c r="C302" s="156">
        <v>865</v>
      </c>
      <c r="D302" s="156"/>
      <c r="I302" s="156"/>
      <c r="J302" s="156"/>
      <c r="K302" s="156"/>
    </row>
    <row r="303" spans="1:11" ht="12">
      <c r="A303" s="156" t="s">
        <v>529</v>
      </c>
      <c r="B303" s="156">
        <v>154</v>
      </c>
      <c r="C303" s="156">
        <v>215</v>
      </c>
      <c r="D303" s="156"/>
      <c r="I303" s="156"/>
      <c r="J303" s="156"/>
      <c r="K303" s="156"/>
    </row>
    <row r="304" spans="1:12" ht="12">
      <c r="A304" s="156" t="s">
        <v>531</v>
      </c>
      <c r="B304" s="156">
        <v>1418</v>
      </c>
      <c r="C304" s="156">
        <v>1535</v>
      </c>
      <c r="D304" s="156"/>
      <c r="I304" s="156"/>
      <c r="J304" s="156"/>
      <c r="K304" s="156"/>
      <c r="L304" s="156">
        <v>16</v>
      </c>
    </row>
    <row r="305" spans="1:12" ht="12">
      <c r="A305" s="156" t="s">
        <v>532</v>
      </c>
      <c r="B305" s="156">
        <v>1211</v>
      </c>
      <c r="C305" s="156">
        <v>1535</v>
      </c>
      <c r="D305" s="156"/>
      <c r="I305" s="156"/>
      <c r="J305" s="156"/>
      <c r="K305" s="156"/>
      <c r="L305" s="156">
        <v>80</v>
      </c>
    </row>
    <row r="306" spans="1:11" ht="12">
      <c r="A306" s="156" t="s">
        <v>533</v>
      </c>
      <c r="B306" s="156">
        <v>78</v>
      </c>
      <c r="C306" s="156">
        <v>112</v>
      </c>
      <c r="D306" s="156"/>
      <c r="I306" s="156"/>
      <c r="J306" s="156"/>
      <c r="K306" s="156"/>
    </row>
    <row r="307" spans="1:11" s="179" customFormat="1" ht="12">
      <c r="A307" s="156" t="s">
        <v>493</v>
      </c>
      <c r="B307" s="156">
        <v>1490</v>
      </c>
      <c r="C307" s="156">
        <v>1572</v>
      </c>
      <c r="D307" s="156"/>
      <c r="I307" s="156"/>
      <c r="J307" s="156"/>
      <c r="K307" s="156"/>
    </row>
    <row r="308" spans="1:11" ht="12">
      <c r="A308" s="156" t="s">
        <v>495</v>
      </c>
      <c r="B308" s="156">
        <v>306</v>
      </c>
      <c r="C308" s="156">
        <v>339</v>
      </c>
      <c r="D308" s="156"/>
      <c r="I308" s="156"/>
      <c r="J308" s="156"/>
      <c r="K308" s="156"/>
    </row>
    <row r="309" spans="1:11" ht="12">
      <c r="A309" s="156" t="s">
        <v>527</v>
      </c>
      <c r="B309" s="156">
        <v>77</v>
      </c>
      <c r="C309" s="156">
        <v>73</v>
      </c>
      <c r="D309" s="156"/>
      <c r="I309" s="156"/>
      <c r="J309" s="156"/>
      <c r="K309" s="156"/>
    </row>
    <row r="310" spans="1:11" ht="12">
      <c r="A310" s="156" t="s">
        <v>528</v>
      </c>
      <c r="B310" s="156">
        <v>197</v>
      </c>
      <c r="C310" s="156">
        <v>210</v>
      </c>
      <c r="D310" s="156"/>
      <c r="I310" s="156"/>
      <c r="J310" s="156"/>
      <c r="K310" s="156"/>
    </row>
    <row r="311" spans="1:11" ht="12">
      <c r="A311" s="156" t="s">
        <v>529</v>
      </c>
      <c r="B311" s="156">
        <v>32</v>
      </c>
      <c r="C311" s="156">
        <v>56</v>
      </c>
      <c r="D311" s="156"/>
      <c r="I311" s="156"/>
      <c r="J311" s="156"/>
      <c r="K311" s="156"/>
    </row>
    <row r="312" spans="1:11" ht="12">
      <c r="A312" s="156" t="s">
        <v>494</v>
      </c>
      <c r="B312" s="156">
        <v>705</v>
      </c>
      <c r="C312" s="156">
        <v>790</v>
      </c>
      <c r="D312" s="156"/>
      <c r="I312" s="156"/>
      <c r="J312" s="156"/>
      <c r="K312" s="156"/>
    </row>
    <row r="313" spans="1:11" ht="12">
      <c r="A313" s="156" t="s">
        <v>496</v>
      </c>
      <c r="B313" s="156">
        <v>308</v>
      </c>
      <c r="C313" s="156">
        <v>356</v>
      </c>
      <c r="D313" s="156"/>
      <c r="I313" s="156"/>
      <c r="J313" s="156"/>
      <c r="K313" s="156"/>
    </row>
    <row r="314" spans="1:11" ht="12">
      <c r="A314" s="156" t="s">
        <v>497</v>
      </c>
      <c r="B314" s="156">
        <v>785</v>
      </c>
      <c r="C314" s="156">
        <v>782</v>
      </c>
      <c r="D314" s="156"/>
      <c r="I314" s="156"/>
      <c r="J314" s="156"/>
      <c r="K314" s="156"/>
    </row>
    <row r="315" spans="1:11" ht="12">
      <c r="A315" s="156" t="s">
        <v>498</v>
      </c>
      <c r="B315" s="156">
        <v>431</v>
      </c>
      <c r="C315" s="156">
        <v>759</v>
      </c>
      <c r="D315" s="156"/>
      <c r="I315" s="156"/>
      <c r="J315" s="156"/>
      <c r="K315" s="156"/>
    </row>
    <row r="316" spans="1:11" ht="12">
      <c r="A316" s="156" t="s">
        <v>534</v>
      </c>
      <c r="B316" s="156">
        <v>1537</v>
      </c>
      <c r="C316" s="156">
        <v>2536</v>
      </c>
      <c r="D316" s="156"/>
      <c r="I316" s="156"/>
      <c r="J316" s="156"/>
      <c r="K316" s="156"/>
    </row>
    <row r="317" spans="1:11" ht="12">
      <c r="A317" s="165" t="s">
        <v>535</v>
      </c>
      <c r="B317" s="165">
        <v>19705.128205128207</v>
      </c>
      <c r="C317" s="165">
        <v>22642.85714285714</v>
      </c>
      <c r="D317" s="156"/>
      <c r="I317" s="156"/>
      <c r="J317" s="156"/>
      <c r="K317" s="156"/>
    </row>
    <row r="318" spans="1:11" ht="12">
      <c r="A318" s="156" t="s">
        <v>413</v>
      </c>
      <c r="B318" s="156">
        <v>97880</v>
      </c>
      <c r="C318" s="156">
        <v>138218</v>
      </c>
      <c r="D318" s="156"/>
      <c r="I318" s="156"/>
      <c r="J318" s="156"/>
      <c r="K318" s="156"/>
    </row>
    <row r="319" spans="1:11" ht="12">
      <c r="A319" s="156" t="s">
        <v>403</v>
      </c>
      <c r="B319" s="156">
        <v>97244</v>
      </c>
      <c r="C319" s="156">
        <v>137651</v>
      </c>
      <c r="D319" s="156"/>
      <c r="I319" s="156"/>
      <c r="J319" s="156"/>
      <c r="K319" s="156"/>
    </row>
    <row r="320" spans="1:11" ht="12">
      <c r="A320" s="156" t="s">
        <v>404</v>
      </c>
      <c r="B320" s="156">
        <v>76766</v>
      </c>
      <c r="C320" s="156">
        <v>108331</v>
      </c>
      <c r="D320" s="156"/>
      <c r="I320" s="156"/>
      <c r="J320" s="156"/>
      <c r="K320" s="156"/>
    </row>
    <row r="321" spans="1:11" ht="12">
      <c r="A321" s="156" t="s">
        <v>500</v>
      </c>
      <c r="B321" s="156">
        <v>21647</v>
      </c>
      <c r="C321" s="156">
        <v>31968</v>
      </c>
      <c r="D321" s="156"/>
      <c r="I321" s="156"/>
      <c r="J321" s="156"/>
      <c r="K321" s="156"/>
    </row>
    <row r="322" spans="1:11" ht="12">
      <c r="A322" s="156" t="s">
        <v>536</v>
      </c>
      <c r="B322" s="156">
        <v>5626</v>
      </c>
      <c r="C322" s="156">
        <v>8404</v>
      </c>
      <c r="D322" s="156"/>
      <c r="I322" s="156"/>
      <c r="J322" s="156"/>
      <c r="K322" s="156"/>
    </row>
    <row r="323" spans="1:11" ht="12">
      <c r="A323" s="156" t="s">
        <v>528</v>
      </c>
      <c r="B323" s="156">
        <v>13794</v>
      </c>
      <c r="C323" s="156">
        <v>19802</v>
      </c>
      <c r="D323" s="156"/>
      <c r="I323" s="156"/>
      <c r="J323" s="156"/>
      <c r="K323" s="156"/>
    </row>
    <row r="324" spans="1:11" ht="12">
      <c r="A324" s="156" t="s">
        <v>529</v>
      </c>
      <c r="B324" s="156">
        <v>2227</v>
      </c>
      <c r="C324" s="156">
        <v>3762</v>
      </c>
      <c r="D324" s="156"/>
      <c r="I324" s="156"/>
      <c r="J324" s="156"/>
      <c r="K324" s="156"/>
    </row>
    <row r="325" spans="1:11" ht="12">
      <c r="A325" s="156" t="s">
        <v>537</v>
      </c>
      <c r="B325" s="156">
        <v>29718</v>
      </c>
      <c r="C325" s="156">
        <v>43574</v>
      </c>
      <c r="D325" s="156"/>
      <c r="I325" s="156"/>
      <c r="J325" s="156"/>
      <c r="K325" s="156"/>
    </row>
    <row r="326" spans="1:11" ht="12">
      <c r="A326" s="156" t="s">
        <v>538</v>
      </c>
      <c r="B326" s="156">
        <v>22935</v>
      </c>
      <c r="C326" s="156">
        <v>34102</v>
      </c>
      <c r="D326" s="156"/>
      <c r="I326" s="156"/>
      <c r="J326" s="156"/>
      <c r="K326" s="156"/>
    </row>
    <row r="327" spans="1:11" ht="12">
      <c r="A327" s="156" t="s">
        <v>381</v>
      </c>
      <c r="B327" s="156">
        <v>25401</v>
      </c>
      <c r="C327" s="156">
        <v>32789</v>
      </c>
      <c r="D327" s="156"/>
      <c r="I327" s="156"/>
      <c r="J327" s="156"/>
      <c r="K327" s="156"/>
    </row>
    <row r="328" spans="1:11" ht="12">
      <c r="A328" s="156" t="s">
        <v>539</v>
      </c>
      <c r="B328" s="156">
        <v>295</v>
      </c>
      <c r="C328" s="156">
        <v>455</v>
      </c>
      <c r="D328" s="156"/>
      <c r="F328" s="156"/>
      <c r="I328" s="156"/>
      <c r="J328" s="156"/>
      <c r="K328" s="156"/>
    </row>
    <row r="329" spans="1:4" ht="12">
      <c r="A329" s="179"/>
      <c r="B329" s="179"/>
      <c r="C329" s="184"/>
      <c r="D329" s="156"/>
    </row>
    <row r="330" spans="1:4" ht="12">
      <c r="A330" s="180"/>
      <c r="B330" s="180"/>
      <c r="C330" s="184"/>
      <c r="D330" s="156"/>
    </row>
    <row r="331" spans="1:4" ht="12">
      <c r="A331" s="180"/>
      <c r="B331" s="180"/>
      <c r="C331" s="184"/>
      <c r="D331" s="156"/>
    </row>
    <row r="332" spans="1:4" ht="12">
      <c r="A332" s="180"/>
      <c r="B332" s="180"/>
      <c r="C332" s="180"/>
      <c r="D332" s="156"/>
    </row>
    <row r="333" spans="1:4" ht="12">
      <c r="A333" s="180"/>
      <c r="B333" s="180"/>
      <c r="C333" s="180"/>
      <c r="D333" s="156"/>
    </row>
    <row r="334" spans="1:4" ht="12">
      <c r="A334" s="180"/>
      <c r="B334" s="180"/>
      <c r="C334" s="180"/>
      <c r="D334" s="156"/>
    </row>
    <row r="335" spans="1:4" ht="12">
      <c r="A335" s="180"/>
      <c r="B335" s="180"/>
      <c r="C335" s="180"/>
      <c r="D335" s="156"/>
    </row>
    <row r="336" spans="1:3" ht="12">
      <c r="A336" s="180"/>
      <c r="B336" s="180"/>
      <c r="C336" s="180"/>
    </row>
    <row r="337" spans="1:3" ht="12">
      <c r="A337" s="180"/>
      <c r="B337" s="180"/>
      <c r="C337" s="180"/>
    </row>
    <row r="338" spans="1:4" ht="12">
      <c r="A338" s="180"/>
      <c r="B338" s="180"/>
      <c r="C338" s="180"/>
      <c r="D338" s="156"/>
    </row>
    <row r="339" spans="1:4" ht="12">
      <c r="A339" s="180"/>
      <c r="B339" s="180"/>
      <c r="C339" s="180"/>
      <c r="D339" s="156"/>
    </row>
    <row r="340" spans="1:4" ht="12">
      <c r="A340" s="180"/>
      <c r="B340" s="180"/>
      <c r="C340" s="180"/>
      <c r="D340" s="156"/>
    </row>
    <row r="341" spans="1:4" ht="12">
      <c r="A341" s="180"/>
      <c r="B341" s="180"/>
      <c r="C341" s="180"/>
      <c r="D341" s="156"/>
    </row>
    <row r="342" spans="1:4" ht="12">
      <c r="A342" s="180"/>
      <c r="B342" s="180"/>
      <c r="C342" s="180"/>
      <c r="D342" s="156"/>
    </row>
    <row r="343" spans="1:4" ht="12">
      <c r="A343" s="180"/>
      <c r="B343" s="180"/>
      <c r="C343" s="180"/>
      <c r="D343" s="156"/>
    </row>
    <row r="344" spans="1:4" ht="12">
      <c r="A344" s="180"/>
      <c r="B344" s="180"/>
      <c r="C344" s="180"/>
      <c r="D344" s="156"/>
    </row>
    <row r="345" spans="1:4" ht="12">
      <c r="A345" s="180"/>
      <c r="B345" s="180"/>
      <c r="C345" s="180"/>
      <c r="D345" s="156"/>
    </row>
    <row r="346" spans="1:4" ht="12">
      <c r="A346" s="180"/>
      <c r="B346" s="180"/>
      <c r="C346" s="180"/>
      <c r="D346" s="156"/>
    </row>
    <row r="347" spans="1:4" ht="11.25" customHeight="1">
      <c r="A347" s="180"/>
      <c r="B347" s="180"/>
      <c r="C347" s="180"/>
      <c r="D347" s="156"/>
    </row>
    <row r="348" spans="1:4" ht="12">
      <c r="A348" s="180"/>
      <c r="B348" s="180"/>
      <c r="C348" s="180"/>
      <c r="D348" s="156"/>
    </row>
    <row r="349" spans="1:4" ht="12">
      <c r="A349" s="180"/>
      <c r="B349" s="180"/>
      <c r="C349" s="180"/>
      <c r="D349" s="156"/>
    </row>
    <row r="350" spans="1:4" ht="12">
      <c r="A350" s="180"/>
      <c r="B350" s="180"/>
      <c r="C350" s="180"/>
      <c r="D350" s="156"/>
    </row>
    <row r="351" spans="1:4" ht="12">
      <c r="A351" s="180"/>
      <c r="B351" s="180"/>
      <c r="C351" s="180"/>
      <c r="D351" s="156"/>
    </row>
    <row r="352" spans="1:4" ht="12">
      <c r="A352" s="180"/>
      <c r="B352" s="180"/>
      <c r="C352" s="180"/>
      <c r="D352" s="156"/>
    </row>
    <row r="353" spans="1:4" ht="12">
      <c r="A353" s="180"/>
      <c r="B353" s="180"/>
      <c r="C353" s="180"/>
      <c r="D353" s="156"/>
    </row>
    <row r="354" spans="1:4" ht="12">
      <c r="A354" s="180"/>
      <c r="B354" s="180"/>
      <c r="C354" s="180"/>
      <c r="D354" s="156"/>
    </row>
    <row r="355" spans="1:4" ht="12">
      <c r="A355" s="180"/>
      <c r="B355" s="180"/>
      <c r="C355" s="180"/>
      <c r="D355" s="156"/>
    </row>
    <row r="356" spans="1:4" ht="12">
      <c r="A356" s="180"/>
      <c r="B356" s="180"/>
      <c r="C356" s="180"/>
      <c r="D356" s="156"/>
    </row>
    <row r="357" spans="1:4" ht="12">
      <c r="A357" s="180"/>
      <c r="B357" s="180"/>
      <c r="C357" s="180"/>
      <c r="D357" s="156"/>
    </row>
    <row r="358" spans="1:4" ht="12">
      <c r="A358" s="180"/>
      <c r="B358" s="180"/>
      <c r="C358" s="180"/>
      <c r="D358" s="156"/>
    </row>
    <row r="359" spans="1:4" ht="12">
      <c r="A359" s="180"/>
      <c r="B359" s="180"/>
      <c r="C359" s="180"/>
      <c r="D359" s="156"/>
    </row>
    <row r="360" spans="1:4" ht="12">
      <c r="A360" s="180"/>
      <c r="B360" s="180"/>
      <c r="C360" s="180"/>
      <c r="D360" s="156"/>
    </row>
    <row r="361" spans="1:4" ht="12">
      <c r="A361" s="180"/>
      <c r="B361" s="180"/>
      <c r="C361" s="180"/>
      <c r="D361" s="156"/>
    </row>
    <row r="362" spans="1:4" ht="12">
      <c r="A362" s="180"/>
      <c r="B362" s="180"/>
      <c r="C362" s="180"/>
      <c r="D362" s="156"/>
    </row>
    <row r="363" spans="1:4" ht="12">
      <c r="A363" s="180"/>
      <c r="B363" s="180"/>
      <c r="C363" s="184"/>
      <c r="D363" s="156"/>
    </row>
    <row r="364" ht="12">
      <c r="D364" s="156"/>
    </row>
    <row r="365" ht="12">
      <c r="D365" s="156"/>
    </row>
    <row r="366" ht="12">
      <c r="D366" s="156"/>
    </row>
    <row r="367" ht="12">
      <c r="D367" s="156"/>
    </row>
    <row r="368" ht="12">
      <c r="D368" s="156"/>
    </row>
    <row r="369" ht="12">
      <c r="D369" s="15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140625" defaultRowHeight="12.75"/>
  <cols>
    <col min="1" max="1" width="47.8515625" style="0" customWidth="1"/>
    <col min="2" max="2" width="10.140625" style="0" customWidth="1"/>
    <col min="3" max="3" width="9.7109375" style="0" customWidth="1"/>
    <col min="4" max="4" width="10.140625" style="0" customWidth="1"/>
  </cols>
  <sheetData>
    <row r="1" spans="1:2" ht="12.75">
      <c r="A1" s="3" t="s">
        <v>0</v>
      </c>
      <c r="B1" s="3"/>
    </row>
    <row r="3" spans="2:7" ht="12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</row>
    <row r="4" spans="1:7" ht="12.75" thickBot="1">
      <c r="A4" s="25" t="s">
        <v>184</v>
      </c>
      <c r="B4" s="26">
        <v>1064.8</v>
      </c>
      <c r="C4" s="26">
        <v>1060.8</v>
      </c>
      <c r="D4" s="26">
        <v>1045.5</v>
      </c>
      <c r="E4" s="26">
        <v>1040.7</v>
      </c>
      <c r="F4" s="26">
        <v>1036.5</v>
      </c>
      <c r="G4" s="26">
        <v>1034.1</v>
      </c>
    </row>
    <row r="5" spans="1:8" ht="15.75" thickBot="1">
      <c r="A5" t="s">
        <v>186</v>
      </c>
      <c r="B5" s="27">
        <v>282210</v>
      </c>
      <c r="C5" s="27">
        <v>268699</v>
      </c>
      <c r="D5" s="27">
        <v>247300</v>
      </c>
      <c r="E5" s="27">
        <v>225062</v>
      </c>
      <c r="F5" s="27">
        <v>220682</v>
      </c>
      <c r="G5" s="27">
        <v>207958</v>
      </c>
      <c r="H5" s="60"/>
    </row>
    <row r="6" spans="1:7" s="1" customFormat="1" ht="9.75" customHeight="1">
      <c r="A6" s="1" t="s">
        <v>185</v>
      </c>
      <c r="B6" s="34">
        <f aca="true" t="shared" si="0" ref="B6:G6">B5/(B4*1000)</f>
        <v>0.26503568745304285</v>
      </c>
      <c r="C6" s="34">
        <f t="shared" si="0"/>
        <v>0.2532984539969834</v>
      </c>
      <c r="D6" s="34">
        <f t="shared" si="0"/>
        <v>0.2365375418460067</v>
      </c>
      <c r="E6" s="34">
        <f t="shared" si="0"/>
        <v>0.21626020947439223</v>
      </c>
      <c r="F6" s="34">
        <f t="shared" si="0"/>
        <v>0.21291075735648818</v>
      </c>
      <c r="G6" s="34">
        <f t="shared" si="0"/>
        <v>0.20110047384198823</v>
      </c>
    </row>
    <row r="7" spans="1:5" ht="12">
      <c r="A7" t="s">
        <v>1</v>
      </c>
      <c r="B7">
        <v>3066</v>
      </c>
      <c r="C7">
        <v>2959</v>
      </c>
      <c r="D7">
        <v>4237</v>
      </c>
      <c r="E7">
        <v>4930</v>
      </c>
    </row>
    <row r="8" spans="1:5" s="1" customFormat="1" ht="9.75" customHeight="1">
      <c r="A8" s="1" t="s">
        <v>7</v>
      </c>
      <c r="C8" s="1">
        <v>1893</v>
      </c>
      <c r="D8" s="1">
        <v>2877</v>
      </c>
      <c r="E8" s="1">
        <v>3009</v>
      </c>
    </row>
    <row r="9" spans="1:5" s="1" customFormat="1" ht="10.5">
      <c r="A9" s="1" t="s">
        <v>8</v>
      </c>
      <c r="C9" s="1">
        <v>194</v>
      </c>
      <c r="D9" s="1">
        <v>132</v>
      </c>
      <c r="E9" s="1">
        <v>280</v>
      </c>
    </row>
    <row r="10" spans="1:5" s="1" customFormat="1" ht="10.5">
      <c r="A10" s="1" t="s">
        <v>5</v>
      </c>
      <c r="C10" s="1">
        <v>329</v>
      </c>
      <c r="D10" s="1">
        <v>492</v>
      </c>
      <c r="E10" s="1">
        <v>470</v>
      </c>
    </row>
    <row r="11" spans="1:5" s="1" customFormat="1" ht="10.5">
      <c r="A11" s="1" t="s">
        <v>9</v>
      </c>
      <c r="C11" s="1">
        <v>243</v>
      </c>
      <c r="D11" s="1">
        <v>221</v>
      </c>
      <c r="E11" s="1">
        <v>146</v>
      </c>
    </row>
    <row r="12" spans="1:5" s="1" customFormat="1" ht="10.5">
      <c r="A12" s="1" t="s">
        <v>10</v>
      </c>
      <c r="C12" s="1">
        <v>300</v>
      </c>
      <c r="D12" s="1">
        <v>376</v>
      </c>
      <c r="E12" s="1">
        <v>223</v>
      </c>
    </row>
    <row r="13" spans="1:5" s="1" customFormat="1" ht="10.5">
      <c r="A13" s="1" t="s">
        <v>11</v>
      </c>
      <c r="C13" s="1">
        <v>280</v>
      </c>
      <c r="D13" s="1">
        <v>545</v>
      </c>
      <c r="E13" s="1">
        <v>802</v>
      </c>
    </row>
    <row r="14" s="1" customFormat="1" ht="10.5">
      <c r="H14" s="1" t="s">
        <v>25</v>
      </c>
    </row>
    <row r="15" spans="1:7" ht="12">
      <c r="A15" t="s">
        <v>2</v>
      </c>
      <c r="C15">
        <v>3837</v>
      </c>
      <c r="D15">
        <v>4155</v>
      </c>
      <c r="E15">
        <v>3901</v>
      </c>
      <c r="F15">
        <v>3885</v>
      </c>
      <c r="G15">
        <v>3222</v>
      </c>
    </row>
    <row r="16" spans="1:7" ht="12">
      <c r="A16" t="s">
        <v>12</v>
      </c>
      <c r="C16" s="1">
        <v>27</v>
      </c>
      <c r="D16" s="1">
        <v>65</v>
      </c>
      <c r="E16" s="1">
        <v>43</v>
      </c>
      <c r="F16" s="1">
        <v>13</v>
      </c>
      <c r="G16" s="1">
        <v>9</v>
      </c>
    </row>
    <row r="17" spans="1:7" ht="12">
      <c r="A17" t="s">
        <v>3</v>
      </c>
      <c r="C17" s="1">
        <v>447</v>
      </c>
      <c r="D17" s="1">
        <v>287</v>
      </c>
      <c r="E17" s="1">
        <v>348</v>
      </c>
      <c r="F17" s="1">
        <v>402</v>
      </c>
      <c r="G17" s="1">
        <v>346</v>
      </c>
    </row>
    <row r="18" spans="1:7" ht="12">
      <c r="A18" t="s">
        <v>4</v>
      </c>
      <c r="C18" s="1">
        <v>19</v>
      </c>
      <c r="D18" s="1">
        <v>7</v>
      </c>
      <c r="E18" s="1">
        <v>8</v>
      </c>
      <c r="F18" s="1">
        <v>7</v>
      </c>
      <c r="G18" s="1">
        <v>4</v>
      </c>
    </row>
    <row r="19" spans="1:8" ht="12">
      <c r="A19" t="s">
        <v>13</v>
      </c>
      <c r="C19" s="1">
        <v>615</v>
      </c>
      <c r="D19" s="1">
        <v>577</v>
      </c>
      <c r="E19" s="1">
        <v>656</v>
      </c>
      <c r="F19" s="1">
        <v>805</v>
      </c>
      <c r="G19" s="1">
        <v>530</v>
      </c>
      <c r="H19">
        <f>673+6</f>
        <v>679</v>
      </c>
    </row>
    <row r="20" spans="1:8" ht="12">
      <c r="A20" t="s">
        <v>14</v>
      </c>
      <c r="C20" s="1">
        <v>154</v>
      </c>
      <c r="D20" s="1">
        <v>62</v>
      </c>
      <c r="E20" s="1">
        <v>60</v>
      </c>
      <c r="F20" s="1">
        <v>60</v>
      </c>
      <c r="G20" s="1">
        <v>40</v>
      </c>
      <c r="H20">
        <f>2+63</f>
        <v>65</v>
      </c>
    </row>
    <row r="21" spans="1:7" ht="12">
      <c r="A21" t="s">
        <v>15</v>
      </c>
      <c r="C21" s="1"/>
      <c r="D21" s="1"/>
      <c r="E21" s="1"/>
      <c r="F21" s="1">
        <v>0</v>
      </c>
      <c r="G21" s="1">
        <v>0</v>
      </c>
    </row>
    <row r="22" spans="1:7" ht="12">
      <c r="A22" t="s">
        <v>16</v>
      </c>
      <c r="C22" s="1"/>
      <c r="D22" s="1"/>
      <c r="E22" s="1"/>
      <c r="F22" s="1">
        <v>1321</v>
      </c>
      <c r="G22" s="1">
        <v>926</v>
      </c>
    </row>
    <row r="23" spans="1:7" ht="12">
      <c r="A23" t="s">
        <v>17</v>
      </c>
      <c r="C23" s="1"/>
      <c r="D23" s="1"/>
      <c r="E23" s="1"/>
      <c r="F23" s="1">
        <v>3216</v>
      </c>
      <c r="G23" s="1">
        <v>1367</v>
      </c>
    </row>
    <row r="24" spans="1:5" ht="12">
      <c r="A24" t="s">
        <v>5</v>
      </c>
      <c r="C24" s="1">
        <v>1116</v>
      </c>
      <c r="D24" s="1">
        <v>644</v>
      </c>
      <c r="E24" s="1">
        <v>639</v>
      </c>
    </row>
    <row r="25" spans="1:7" ht="12">
      <c r="A25" t="s">
        <v>6</v>
      </c>
      <c r="C25">
        <v>2454</v>
      </c>
      <c r="D25">
        <v>3180</v>
      </c>
      <c r="E25">
        <v>2147</v>
      </c>
      <c r="F25">
        <f>319+2986</f>
        <v>3305</v>
      </c>
      <c r="G25">
        <f>512+5009</f>
        <v>5521</v>
      </c>
    </row>
    <row r="26" spans="1:7" ht="12">
      <c r="A26" t="s">
        <v>192</v>
      </c>
      <c r="C26">
        <v>5127</v>
      </c>
      <c r="D26">
        <v>6489</v>
      </c>
      <c r="E26">
        <v>4529</v>
      </c>
      <c r="F26">
        <f>F25*2</f>
        <v>6610</v>
      </c>
      <c r="G26">
        <f>G25*2</f>
        <v>11042</v>
      </c>
    </row>
    <row r="27" spans="1:5" s="2" customFormat="1" ht="10.5">
      <c r="A27" s="2" t="s">
        <v>27</v>
      </c>
      <c r="C27" s="2">
        <f>C26/C25</f>
        <v>2.089242053789731</v>
      </c>
      <c r="D27" s="2">
        <f>D26/D25</f>
        <v>2.040566037735849</v>
      </c>
      <c r="E27" s="2">
        <f>E26/E25</f>
        <v>2.1094550535631114</v>
      </c>
    </row>
    <row r="28" s="2" customFormat="1" ht="10.5"/>
    <row r="29" spans="1:8" ht="12.75">
      <c r="A29" s="3" t="s">
        <v>18</v>
      </c>
      <c r="B29" s="3"/>
      <c r="H29" t="s">
        <v>19</v>
      </c>
    </row>
    <row r="30" spans="1:8" ht="12">
      <c r="A30" t="s">
        <v>20</v>
      </c>
      <c r="D30">
        <v>1767</v>
      </c>
      <c r="E30">
        <v>1763</v>
      </c>
      <c r="F30">
        <v>1823</v>
      </c>
      <c r="G30">
        <v>1929</v>
      </c>
      <c r="H30">
        <v>925</v>
      </c>
    </row>
    <row r="31" spans="1:8" ht="12">
      <c r="A31" t="s">
        <v>29</v>
      </c>
      <c r="D31">
        <v>2806</v>
      </c>
      <c r="E31">
        <v>2944</v>
      </c>
      <c r="F31">
        <v>3132</v>
      </c>
      <c r="G31">
        <v>3222</v>
      </c>
      <c r="H31">
        <v>3347</v>
      </c>
    </row>
    <row r="32" spans="1:8" ht="12">
      <c r="A32" t="s">
        <v>21</v>
      </c>
      <c r="D32">
        <v>1700</v>
      </c>
      <c r="E32">
        <v>1626</v>
      </c>
      <c r="F32">
        <v>1574</v>
      </c>
      <c r="G32">
        <v>1554</v>
      </c>
      <c r="H32">
        <v>1580</v>
      </c>
    </row>
    <row r="33" spans="1:8" ht="12">
      <c r="A33" t="s">
        <v>22</v>
      </c>
      <c r="D33">
        <v>570</v>
      </c>
      <c r="E33">
        <v>530</v>
      </c>
      <c r="F33">
        <v>532</v>
      </c>
      <c r="G33">
        <v>460</v>
      </c>
      <c r="H33">
        <v>337</v>
      </c>
    </row>
    <row r="34" spans="1:7" ht="12">
      <c r="A34" t="s">
        <v>26</v>
      </c>
      <c r="D34">
        <v>644</v>
      </c>
      <c r="E34">
        <v>582</v>
      </c>
      <c r="F34">
        <v>552</v>
      </c>
      <c r="G34">
        <v>434</v>
      </c>
    </row>
    <row r="35" spans="1:8" ht="12">
      <c r="A35" t="s">
        <v>23</v>
      </c>
      <c r="D35">
        <v>2382</v>
      </c>
      <c r="E35">
        <v>3934</v>
      </c>
      <c r="F35">
        <v>4418</v>
      </c>
      <c r="G35">
        <v>5009</v>
      </c>
      <c r="H35">
        <v>3093</v>
      </c>
    </row>
    <row r="36" spans="1:8" ht="12">
      <c r="A36" t="s">
        <v>24</v>
      </c>
      <c r="D36">
        <v>352</v>
      </c>
      <c r="E36">
        <v>449</v>
      </c>
      <c r="F36">
        <v>492</v>
      </c>
      <c r="G36">
        <v>512</v>
      </c>
      <c r="H36">
        <v>264</v>
      </c>
    </row>
    <row r="37" spans="1:8" s="1" customFormat="1" ht="10.5">
      <c r="A37" s="1" t="s">
        <v>28</v>
      </c>
      <c r="D37" s="1">
        <f>(D35+D36)*2</f>
        <v>5468</v>
      </c>
      <c r="E37" s="1">
        <f>(E35+E36)*2</f>
        <v>8766</v>
      </c>
      <c r="F37" s="1">
        <f>(F35+F36)*2</f>
        <v>9820</v>
      </c>
      <c r="G37" s="1">
        <f>(G35+G36)*2</f>
        <v>11042</v>
      </c>
      <c r="H37" s="1">
        <f>(H35+H36)*2</f>
        <v>6714</v>
      </c>
    </row>
    <row r="38" s="2" customFormat="1" ht="10.5">
      <c r="A38" s="2" t="s">
        <v>37</v>
      </c>
    </row>
    <row r="39" spans="1:7" ht="12.75">
      <c r="A39" t="s">
        <v>30</v>
      </c>
      <c r="D39" s="12">
        <f>SUM(sotszashita!B6:B10)/sotszashita!B$4</f>
        <v>0.5357297531398874</v>
      </c>
      <c r="E39" s="12">
        <f>SUM(sotszashita!C6:C10)/sotszashita!C$4</f>
        <v>0.5440931780366056</v>
      </c>
      <c r="F39" s="12">
        <f>SUM(sotszashita!D6:D10)/sotszashita!D$4</f>
        <v>0.5475113122171946</v>
      </c>
      <c r="G39" s="12">
        <f>SUM(sotszashita!E6:E10)/sotszashita!E$4</f>
        <v>0.5510597302504817</v>
      </c>
    </row>
    <row r="40" spans="1:7" ht="12">
      <c r="A40" t="s">
        <v>31</v>
      </c>
      <c r="D40" s="13">
        <f>sotszashita!B6/sotszashita!B$4</f>
        <v>0.033780857514075356</v>
      </c>
      <c r="E40" s="13">
        <f>sotszashita!C6/sotszashita!C$4</f>
        <v>0.026622296173044926</v>
      </c>
      <c r="F40" s="13">
        <f>sotszashita!D6/sotszashita!D$4</f>
        <v>0.019909502262443438</v>
      </c>
      <c r="G40" s="13">
        <f>sotszashita!E6/sotszashita!E$4</f>
        <v>0.02842003853564547</v>
      </c>
    </row>
    <row r="41" spans="1:7" ht="12">
      <c r="A41" t="s">
        <v>32</v>
      </c>
      <c r="D41" s="13">
        <f>sotszashita!B7/sotszashita!B$4</f>
        <v>0.07665656128194023</v>
      </c>
      <c r="E41" s="13">
        <f>sotszashita!C7/sotszashita!C$4</f>
        <v>0.07778702163061564</v>
      </c>
      <c r="F41" s="13">
        <f>sotszashita!D7/sotszashita!D$4</f>
        <v>0.0760180995475113</v>
      </c>
      <c r="G41" s="13">
        <f>sotszashita!E7/sotszashita!E$4</f>
        <v>0.09007707129094412</v>
      </c>
    </row>
    <row r="42" spans="1:7" ht="12">
      <c r="A42" t="s">
        <v>33</v>
      </c>
      <c r="D42" s="13">
        <f>sotszashita!B8/sotszashita!B$4</f>
        <v>0.060199220441749676</v>
      </c>
      <c r="E42" s="13">
        <f>sotszashita!C8/sotszashita!C$4</f>
        <v>0.06031613976705491</v>
      </c>
      <c r="F42" s="13">
        <f>sotszashita!D8/sotszashita!D$4</f>
        <v>0.0660633484162896</v>
      </c>
      <c r="G42" s="13">
        <f>sotszashita!E8/sotszashita!E$4</f>
        <v>0.08526011560693642</v>
      </c>
    </row>
    <row r="43" spans="1:7" ht="12">
      <c r="A43" t="s">
        <v>34</v>
      </c>
      <c r="D43" s="13">
        <f>sotszashita!B9/sotszashita!B$4</f>
        <v>0.16630576006929407</v>
      </c>
      <c r="E43" s="13">
        <f>sotszashita!C9/sotszashita!C$4</f>
        <v>0.17221297836938437</v>
      </c>
      <c r="F43" s="13">
        <f>sotszashita!D9/sotszashita!D$4</f>
        <v>0.1515837104072398</v>
      </c>
      <c r="G43" s="13">
        <f>sotszashita!E9/sotszashita!E$4</f>
        <v>0.1233140655105973</v>
      </c>
    </row>
    <row r="44" spans="1:7" ht="12">
      <c r="A44" t="s">
        <v>35</v>
      </c>
      <c r="D44" s="13">
        <f>sotszashita!B10/sotszashita!B$4</f>
        <v>0.19878735383282806</v>
      </c>
      <c r="E44" s="13">
        <f>sotszashita!C10/sotszashita!C$4</f>
        <v>0.20715474209650583</v>
      </c>
      <c r="F44" s="13">
        <f>sotszashita!D10/sotszashita!D$4</f>
        <v>0.2339366515837104</v>
      </c>
      <c r="G44" s="13">
        <f>sotszashita!E10/sotszashita!E$4</f>
        <v>0.2239884393063584</v>
      </c>
    </row>
    <row r="45" spans="1:7" ht="12.75">
      <c r="A45" t="s">
        <v>36</v>
      </c>
      <c r="D45" s="12">
        <f>SUM(sotszashita!B12:B16)/sotszashita!B$4</f>
        <v>0.4642702468601126</v>
      </c>
      <c r="E45" s="12">
        <f>SUM(sotszashita!C12:C16)/sotszashita!C$4</f>
        <v>0.4559068219633943</v>
      </c>
      <c r="F45" s="12">
        <f>SUM(sotszashita!D12:D16)/sotszashita!D$4</f>
        <v>0.45248868778280543</v>
      </c>
      <c r="G45" s="12">
        <f>SUM(sotszashita!E12:E16)/sotszashita!E$4</f>
        <v>0.4489402697495183</v>
      </c>
    </row>
    <row r="46" spans="1:7" ht="12">
      <c r="A46" t="s">
        <v>31</v>
      </c>
      <c r="D46" s="13">
        <f>sotszashita!B12/sotszashita!B$4</f>
        <v>0.030316154179298397</v>
      </c>
      <c r="E46" s="13">
        <f>sotszashita!C12/sotszashita!C$4</f>
        <v>0.021630615640599003</v>
      </c>
      <c r="F46" s="13">
        <f>sotszashita!D12/sotszashita!D$4</f>
        <v>0.020361990950226245</v>
      </c>
      <c r="G46" s="13">
        <f>sotszashita!E12/sotszashita!E$4</f>
        <v>0.02842003853564547</v>
      </c>
    </row>
    <row r="47" spans="1:7" ht="12">
      <c r="A47" t="s">
        <v>32</v>
      </c>
      <c r="D47" s="13">
        <f>sotszashita!B13/sotszashita!B$4</f>
        <v>0.0692940666955392</v>
      </c>
      <c r="E47" s="13">
        <f>sotszashita!C13/sotszashita!C$4</f>
        <v>0.07612312811980033</v>
      </c>
      <c r="F47" s="13">
        <f>sotszashita!D13/sotszashita!D$4</f>
        <v>0.06561085972850679</v>
      </c>
      <c r="G47" s="13">
        <f>sotszashita!E13/sotszashita!E$4</f>
        <v>0.06888246628131021</v>
      </c>
    </row>
    <row r="48" spans="1:7" ht="12">
      <c r="A48" t="s">
        <v>33</v>
      </c>
      <c r="D48" s="13">
        <f>sotszashita!B14/sotszashita!B$4</f>
        <v>0.06539627544391512</v>
      </c>
      <c r="E48" s="13">
        <f>sotszashita!C14/sotszashita!C$4</f>
        <v>0.064891846921797</v>
      </c>
      <c r="F48" s="13">
        <f>sotszashita!D14/sotszashita!D$4</f>
        <v>0.060180995475113123</v>
      </c>
      <c r="G48" s="13">
        <f>sotszashita!E14/sotszashita!E$4</f>
        <v>0.07803468208092486</v>
      </c>
    </row>
    <row r="49" spans="1:7" ht="12">
      <c r="A49" t="s">
        <v>34</v>
      </c>
      <c r="D49" s="13">
        <f>sotszashita!B15/sotszashita!B$4</f>
        <v>0.14681680381117368</v>
      </c>
      <c r="E49" s="13">
        <f>sotszashita!C15/sotszashita!C$4</f>
        <v>0.13727121464226288</v>
      </c>
      <c r="F49" s="13">
        <f>sotszashita!D15/sotszashita!D$4</f>
        <v>0.12217194570135746</v>
      </c>
      <c r="G49" s="13">
        <f>sotszashita!E15/sotszashita!E$4</f>
        <v>0.10452793834296724</v>
      </c>
    </row>
    <row r="50" spans="1:7" ht="12">
      <c r="A50" t="s">
        <v>35</v>
      </c>
      <c r="D50" s="13">
        <f>sotszashita!B16/sotszashita!B$4</f>
        <v>0.15244694673018622</v>
      </c>
      <c r="E50" s="13">
        <f>sotszashita!C16/sotszashita!C$4</f>
        <v>0.1559900166389351</v>
      </c>
      <c r="F50" s="13">
        <f>sotszashita!D16/sotszashita!D$4</f>
        <v>0.18416289592760182</v>
      </c>
      <c r="G50" s="13">
        <f>sotszashita!E16/sotszashita!E$4</f>
        <v>0.16907514450867053</v>
      </c>
    </row>
    <row r="51" spans="1:7" ht="12">
      <c r="A51" t="s">
        <v>149</v>
      </c>
      <c r="G51">
        <f>'СРЦ- движение за 2005'!B7+'СРЦ- движение за 2005'!B22</f>
        <v>513</v>
      </c>
    </row>
    <row r="52" spans="1:7" ht="12.75">
      <c r="A52" s="14" t="s">
        <v>30</v>
      </c>
      <c r="B52" s="31"/>
      <c r="G52" s="12">
        <f>'СРЦ- движение за 2005'!B7/'KDN, OVD'!G$51</f>
        <v>0.5029239766081871</v>
      </c>
    </row>
    <row r="53" spans="1:7" ht="12">
      <c r="A53" s="15" t="s">
        <v>134</v>
      </c>
      <c r="B53" s="33"/>
      <c r="G53" s="13">
        <f>'СРЦ- движение за 2005'!B8/'KDN, OVD'!G$51</f>
        <v>0.04873294346978557</v>
      </c>
    </row>
    <row r="54" spans="1:7" ht="12">
      <c r="A54" s="15" t="s">
        <v>135</v>
      </c>
      <c r="B54" s="33"/>
      <c r="G54" s="13">
        <f>'СРЦ- движение за 2005'!B9/'KDN, OVD'!G$51</f>
        <v>0.037037037037037035</v>
      </c>
    </row>
    <row r="55" spans="1:7" ht="12">
      <c r="A55" s="15" t="s">
        <v>136</v>
      </c>
      <c r="B55" s="33"/>
      <c r="G55" s="13">
        <f>'СРЦ- движение за 2005'!B10/'KDN, OVD'!G$51</f>
        <v>0.04873294346978557</v>
      </c>
    </row>
    <row r="56" spans="1:7" ht="12">
      <c r="A56" s="15" t="s">
        <v>137</v>
      </c>
      <c r="B56" s="33"/>
      <c r="G56" s="13">
        <f>'СРЦ- движение за 2005'!B11/'KDN, OVD'!G$51</f>
        <v>0.04873294346978557</v>
      </c>
    </row>
    <row r="57" spans="1:7" ht="12">
      <c r="A57" s="15" t="s">
        <v>138</v>
      </c>
      <c r="B57" s="33"/>
      <c r="G57" s="13">
        <f>'СРЦ- движение за 2005'!B12/'KDN, OVD'!G$51</f>
        <v>0.04678362573099415</v>
      </c>
    </row>
    <row r="58" spans="1:7" ht="12">
      <c r="A58" s="15" t="s">
        <v>139</v>
      </c>
      <c r="B58" s="33"/>
      <c r="G58" s="13">
        <f>'СРЦ- движение за 2005'!B13/'KDN, OVD'!G$51</f>
        <v>0.042884990253411304</v>
      </c>
    </row>
    <row r="59" spans="1:7" ht="12">
      <c r="A59" s="15" t="s">
        <v>140</v>
      </c>
      <c r="B59" s="33"/>
      <c r="G59" s="13">
        <f>'СРЦ- движение за 2005'!B14/'KDN, OVD'!G$51</f>
        <v>0.04678362573099415</v>
      </c>
    </row>
    <row r="60" spans="1:7" ht="12">
      <c r="A60" s="15" t="s">
        <v>141</v>
      </c>
      <c r="B60" s="33"/>
      <c r="G60" s="13">
        <f>'СРЦ- движение за 2005'!B15/'KDN, OVD'!G$51</f>
        <v>0.04678362573099415</v>
      </c>
    </row>
    <row r="61" spans="1:7" ht="12">
      <c r="A61" s="15" t="s">
        <v>142</v>
      </c>
      <c r="B61" s="33"/>
      <c r="G61" s="13">
        <f>'СРЦ- движение за 2005'!B16/'KDN, OVD'!G$51</f>
        <v>0.042884990253411304</v>
      </c>
    </row>
    <row r="62" spans="1:7" ht="12">
      <c r="A62" s="15" t="s">
        <v>143</v>
      </c>
      <c r="B62" s="33"/>
      <c r="G62" s="13">
        <f>'СРЦ- движение за 2005'!B17/'KDN, OVD'!G$51</f>
        <v>0.025341130604288498</v>
      </c>
    </row>
    <row r="63" spans="1:7" ht="12">
      <c r="A63" s="15" t="s">
        <v>144</v>
      </c>
      <c r="B63" s="33"/>
      <c r="G63" s="13">
        <f>'СРЦ- движение за 2005'!B18/'KDN, OVD'!G$51</f>
        <v>0.037037037037037035</v>
      </c>
    </row>
    <row r="64" spans="1:7" ht="12">
      <c r="A64" s="15" t="s">
        <v>145</v>
      </c>
      <c r="B64" s="33"/>
      <c r="G64" s="13">
        <f>'СРЦ- движение за 2005'!B19/'KDN, OVD'!G$51</f>
        <v>0.015594541910331383</v>
      </c>
    </row>
    <row r="65" spans="1:7" ht="12">
      <c r="A65" s="15" t="s">
        <v>146</v>
      </c>
      <c r="B65" s="33"/>
      <c r="G65" s="13">
        <f>'СРЦ- движение за 2005'!B20/'KDN, OVD'!G$51</f>
        <v>0.01364522417153996</v>
      </c>
    </row>
    <row r="66" spans="1:7" ht="12">
      <c r="A66" s="15" t="s">
        <v>147</v>
      </c>
      <c r="B66" s="33"/>
      <c r="G66" s="13">
        <f>'СРЦ- движение за 2005'!B21/'KDN, OVD'!G$51</f>
        <v>0.001949317738791423</v>
      </c>
    </row>
    <row r="67" spans="1:7" ht="12.75">
      <c r="A67" s="14" t="s">
        <v>36</v>
      </c>
      <c r="B67" s="31"/>
      <c r="G67" s="12">
        <f>'СРЦ- движение за 2005'!B22/'KDN, OVD'!G$51</f>
        <v>0.49707602339181284</v>
      </c>
    </row>
    <row r="68" spans="1:7" ht="12">
      <c r="A68" s="15" t="s">
        <v>134</v>
      </c>
      <c r="B68" s="33"/>
      <c r="G68" s="13">
        <f>'СРЦ- движение за 2005'!B23/'KDN, OVD'!G$51</f>
        <v>0.050682261208576995</v>
      </c>
    </row>
    <row r="69" spans="1:7" ht="12">
      <c r="A69" s="15" t="s">
        <v>135</v>
      </c>
      <c r="B69" s="33"/>
      <c r="G69" s="13">
        <f>'СРЦ- движение за 2005'!B24/'KDN, OVD'!G$51</f>
        <v>0.042884990253411304</v>
      </c>
    </row>
    <row r="70" spans="1:7" ht="12">
      <c r="A70" s="15" t="s">
        <v>136</v>
      </c>
      <c r="B70" s="33"/>
      <c r="G70" s="13">
        <f>'СРЦ- движение за 2005'!B25/'KDN, OVD'!G$51</f>
        <v>0.04093567251461988</v>
      </c>
    </row>
    <row r="71" spans="1:7" ht="12">
      <c r="A71" s="15" t="s">
        <v>137</v>
      </c>
      <c r="B71" s="33"/>
      <c r="G71" s="13">
        <f>'СРЦ- движение за 2005'!B26/'KDN, OVD'!G$51</f>
        <v>0.042884990253411304</v>
      </c>
    </row>
    <row r="72" spans="1:7" ht="12">
      <c r="A72" s="15" t="s">
        <v>138</v>
      </c>
      <c r="B72" s="33"/>
      <c r="G72" s="13">
        <f>'СРЦ- движение за 2005'!B27/'KDN, OVD'!G$51</f>
        <v>0.03898635477582846</v>
      </c>
    </row>
    <row r="73" spans="1:7" ht="12">
      <c r="A73" s="15" t="s">
        <v>139</v>
      </c>
      <c r="B73" s="33"/>
      <c r="G73" s="13">
        <f>'СРЦ- движение за 2005'!B28/'KDN, OVD'!G$51</f>
        <v>0.050682261208576995</v>
      </c>
    </row>
    <row r="74" spans="1:7" ht="12">
      <c r="A74" s="15" t="s">
        <v>140</v>
      </c>
      <c r="B74" s="33"/>
      <c r="G74" s="13">
        <f>'СРЦ- движение за 2005'!B29/'KDN, OVD'!G$51</f>
        <v>0.025341130604288498</v>
      </c>
    </row>
    <row r="75" spans="1:7" ht="12">
      <c r="A75" s="15" t="s">
        <v>141</v>
      </c>
      <c r="B75" s="33"/>
      <c r="G75" s="13">
        <f>'СРЦ- движение за 2005'!B30/'KDN, OVD'!G$51</f>
        <v>0.04678362573099415</v>
      </c>
    </row>
    <row r="76" spans="1:7" ht="12">
      <c r="A76" s="15" t="s">
        <v>142</v>
      </c>
      <c r="B76" s="33"/>
      <c r="G76" s="13">
        <f>'СРЦ- движение за 2005'!B31/'KDN, OVD'!G$51</f>
        <v>0.025341130604288498</v>
      </c>
    </row>
    <row r="77" spans="1:7" ht="12">
      <c r="A77" s="15" t="s">
        <v>143</v>
      </c>
      <c r="B77" s="33"/>
      <c r="G77" s="13">
        <f>'СРЦ- движение за 2005'!B32/'KDN, OVD'!G$51</f>
        <v>0.037037037037037035</v>
      </c>
    </row>
    <row r="78" spans="1:7" ht="12">
      <c r="A78" s="15" t="s">
        <v>144</v>
      </c>
      <c r="B78" s="33"/>
      <c r="G78" s="13">
        <f>'СРЦ- движение за 2005'!B33/'KDN, OVD'!G$51</f>
        <v>0.04678362573099415</v>
      </c>
    </row>
    <row r="79" spans="1:7" ht="12">
      <c r="A79" s="15" t="s">
        <v>145</v>
      </c>
      <c r="B79" s="33"/>
      <c r="G79" s="13">
        <f>'СРЦ- движение за 2005'!B34/'KDN, OVD'!G$51</f>
        <v>0.01949317738791423</v>
      </c>
    </row>
    <row r="80" spans="1:7" ht="12">
      <c r="A80" s="15" t="s">
        <v>146</v>
      </c>
      <c r="B80" s="33"/>
      <c r="G80" s="13">
        <f>'СРЦ- движение за 2005'!B35/'KDN, OVD'!G$51</f>
        <v>0.01364522417153996</v>
      </c>
    </row>
    <row r="81" spans="1:7" ht="12">
      <c r="A81" s="15" t="s">
        <v>147</v>
      </c>
      <c r="B81" s="33"/>
      <c r="G81" s="13">
        <f>'СРЦ- движение за 2005'!B36/'KDN, OVD'!G$51</f>
        <v>0.015594541910331383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9" sqref="L19"/>
    </sheetView>
  </sheetViews>
  <sheetFormatPr defaultColWidth="9.140625" defaultRowHeight="12.75"/>
  <cols>
    <col min="1" max="1" width="8.7109375" style="16" customWidth="1"/>
    <col min="2" max="2" width="8.8515625" style="16" customWidth="1"/>
    <col min="3" max="3" width="3.421875" style="16" customWidth="1"/>
    <col min="4" max="4" width="6.00390625" style="16" customWidth="1"/>
    <col min="5" max="5" width="7.00390625" style="16" customWidth="1"/>
    <col min="6" max="11" width="5.28125" style="16" customWidth="1"/>
    <col min="12" max="12" width="9.28125" style="16" customWidth="1"/>
    <col min="13" max="13" width="5.28125" style="16" customWidth="1"/>
    <col min="14" max="14" width="8.7109375" style="16" customWidth="1"/>
    <col min="15" max="25" width="5.28125" style="16" customWidth="1"/>
    <col min="26" max="26" width="7.28125" style="16" customWidth="1"/>
    <col min="27" max="27" width="9.28125" style="16" customWidth="1"/>
    <col min="28" max="28" width="4.140625" style="16" customWidth="1"/>
    <col min="29" max="29" width="5.28125" style="16" customWidth="1"/>
    <col min="30" max="16384" width="8.8515625" style="16" customWidth="1"/>
  </cols>
  <sheetData>
    <row r="1" spans="1:29" ht="12.7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3" spans="1:29" ht="36.75" customHeight="1">
      <c r="A3" s="268" t="s">
        <v>150</v>
      </c>
      <c r="B3" s="268" t="s">
        <v>151</v>
      </c>
      <c r="C3" s="268"/>
      <c r="D3" s="268" t="s">
        <v>152</v>
      </c>
      <c r="E3" s="268"/>
      <c r="F3" s="268"/>
      <c r="G3" s="268"/>
      <c r="H3" s="268"/>
      <c r="I3" s="268"/>
      <c r="J3" s="268"/>
      <c r="K3" s="268"/>
      <c r="L3" s="268"/>
      <c r="M3" s="268"/>
      <c r="N3" s="268" t="s">
        <v>153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 t="s">
        <v>154</v>
      </c>
      <c r="AC3" s="268"/>
    </row>
    <row r="4" spans="1:29" ht="12">
      <c r="A4" s="268"/>
      <c r="B4" s="269" t="s">
        <v>131</v>
      </c>
      <c r="C4" s="269" t="s">
        <v>155</v>
      </c>
      <c r="D4" s="269" t="s">
        <v>131</v>
      </c>
      <c r="E4" s="270" t="s">
        <v>156</v>
      </c>
      <c r="F4" s="271"/>
      <c r="G4" s="271"/>
      <c r="H4" s="271"/>
      <c r="I4" s="271"/>
      <c r="J4" s="271"/>
      <c r="K4" s="271"/>
      <c r="L4" s="271"/>
      <c r="M4" s="272"/>
      <c r="N4" s="269" t="s">
        <v>131</v>
      </c>
      <c r="O4" s="270" t="s">
        <v>156</v>
      </c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2"/>
      <c r="AB4" s="269" t="s">
        <v>131</v>
      </c>
      <c r="AC4" s="269" t="s">
        <v>155</v>
      </c>
    </row>
    <row r="5" spans="1:29" ht="12">
      <c r="A5" s="268"/>
      <c r="B5" s="269"/>
      <c r="C5" s="269"/>
      <c r="D5" s="269"/>
      <c r="E5" s="268" t="s">
        <v>156</v>
      </c>
      <c r="F5" s="268"/>
      <c r="G5" s="273" t="s">
        <v>157</v>
      </c>
      <c r="H5" s="269" t="s">
        <v>158</v>
      </c>
      <c r="I5" s="268" t="s">
        <v>159</v>
      </c>
      <c r="J5" s="268"/>
      <c r="K5" s="268"/>
      <c r="L5" s="268"/>
      <c r="M5" s="269" t="s">
        <v>160</v>
      </c>
      <c r="N5" s="269"/>
      <c r="O5" s="273" t="s">
        <v>161</v>
      </c>
      <c r="P5" s="273" t="s">
        <v>162</v>
      </c>
      <c r="Q5" s="273" t="s">
        <v>163</v>
      </c>
      <c r="R5" s="269" t="s">
        <v>164</v>
      </c>
      <c r="S5" s="269" t="s">
        <v>165</v>
      </c>
      <c r="T5" s="269" t="s">
        <v>166</v>
      </c>
      <c r="U5" s="269" t="s">
        <v>167</v>
      </c>
      <c r="V5" s="269" t="s">
        <v>168</v>
      </c>
      <c r="W5" s="273" t="s">
        <v>169</v>
      </c>
      <c r="X5" s="269" t="s">
        <v>170</v>
      </c>
      <c r="Y5" s="273" t="s">
        <v>171</v>
      </c>
      <c r="Z5" s="273" t="s">
        <v>172</v>
      </c>
      <c r="AA5" s="269" t="s">
        <v>173</v>
      </c>
      <c r="AB5" s="269"/>
      <c r="AC5" s="269"/>
    </row>
    <row r="6" spans="1:29" ht="227.25">
      <c r="A6" s="268"/>
      <c r="B6" s="269"/>
      <c r="C6" s="269"/>
      <c r="D6" s="269"/>
      <c r="E6" s="18" t="s">
        <v>174</v>
      </c>
      <c r="F6" s="19" t="s">
        <v>175</v>
      </c>
      <c r="G6" s="274"/>
      <c r="H6" s="269"/>
      <c r="I6" s="17" t="s">
        <v>176</v>
      </c>
      <c r="J6" s="17" t="s">
        <v>177</v>
      </c>
      <c r="K6" s="17" t="s">
        <v>178</v>
      </c>
      <c r="L6" s="17" t="s">
        <v>179</v>
      </c>
      <c r="M6" s="269"/>
      <c r="N6" s="269"/>
      <c r="O6" s="274"/>
      <c r="P6" s="274"/>
      <c r="Q6" s="274"/>
      <c r="R6" s="269"/>
      <c r="S6" s="269"/>
      <c r="T6" s="269"/>
      <c r="U6" s="269"/>
      <c r="V6" s="269"/>
      <c r="W6" s="274"/>
      <c r="X6" s="269"/>
      <c r="Y6" s="274"/>
      <c r="Z6" s="274"/>
      <c r="AA6" s="269"/>
      <c r="AB6" s="269"/>
      <c r="AC6" s="269"/>
    </row>
    <row r="7" spans="1:31" ht="12">
      <c r="A7" s="20" t="s">
        <v>133</v>
      </c>
      <c r="B7" s="21">
        <f>SUM(B8:B21)</f>
        <v>258</v>
      </c>
      <c r="C7" s="21">
        <f>SUM(C8:C21)</f>
        <v>8</v>
      </c>
      <c r="D7" s="21">
        <f>SUM(D8:D21)</f>
        <v>1175</v>
      </c>
      <c r="E7" s="21">
        <f>SUM(E8:E21)</f>
        <v>28</v>
      </c>
      <c r="F7" s="21">
        <f aca="true" t="shared" si="0" ref="F7:F24">D7-E7-SUM(G7:M7)</f>
        <v>814</v>
      </c>
      <c r="G7" s="21">
        <f aca="true" t="shared" si="1" ref="G7:Z7">SUM(G8:G21)</f>
        <v>319</v>
      </c>
      <c r="H7" s="21">
        <f t="shared" si="1"/>
        <v>6</v>
      </c>
      <c r="I7" s="21">
        <f t="shared" si="1"/>
        <v>0</v>
      </c>
      <c r="J7" s="21">
        <f t="shared" si="1"/>
        <v>8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1185</v>
      </c>
      <c r="O7" s="21">
        <f t="shared" si="1"/>
        <v>152</v>
      </c>
      <c r="P7" s="21">
        <f t="shared" si="1"/>
        <v>21</v>
      </c>
      <c r="Q7" s="21">
        <f t="shared" si="1"/>
        <v>68</v>
      </c>
      <c r="R7" s="21">
        <f t="shared" si="1"/>
        <v>4</v>
      </c>
      <c r="S7" s="21">
        <f t="shared" si="1"/>
        <v>0</v>
      </c>
      <c r="T7" s="21">
        <f t="shared" si="1"/>
        <v>17</v>
      </c>
      <c r="U7" s="21">
        <f t="shared" si="1"/>
        <v>0</v>
      </c>
      <c r="V7" s="21">
        <f t="shared" si="1"/>
        <v>40</v>
      </c>
      <c r="W7" s="21">
        <f t="shared" si="1"/>
        <v>0</v>
      </c>
      <c r="X7" s="21">
        <f t="shared" si="1"/>
        <v>4</v>
      </c>
      <c r="Y7" s="21">
        <f t="shared" si="1"/>
        <v>4</v>
      </c>
      <c r="Z7" s="21">
        <f t="shared" si="1"/>
        <v>875</v>
      </c>
      <c r="AA7" s="21">
        <v>0</v>
      </c>
      <c r="AB7" s="21">
        <v>289</v>
      </c>
      <c r="AC7" s="21">
        <v>8</v>
      </c>
      <c r="AD7" s="16">
        <f>B7+D7-SUM(O7:AA7)</f>
        <v>248</v>
      </c>
      <c r="AE7" s="21"/>
    </row>
    <row r="8" spans="1:31" ht="12">
      <c r="A8" s="22" t="s">
        <v>134</v>
      </c>
      <c r="B8" s="21">
        <v>25</v>
      </c>
      <c r="C8" s="21">
        <v>1</v>
      </c>
      <c r="D8" s="21">
        <v>114</v>
      </c>
      <c r="E8" s="21">
        <v>5</v>
      </c>
      <c r="F8" s="21">
        <f t="shared" si="0"/>
        <v>13</v>
      </c>
      <c r="G8" s="21">
        <v>91</v>
      </c>
      <c r="H8" s="21">
        <v>3</v>
      </c>
      <c r="I8" s="21">
        <v>0</v>
      </c>
      <c r="J8" s="21">
        <v>2</v>
      </c>
      <c r="K8" s="21">
        <v>0</v>
      </c>
      <c r="L8" s="21">
        <v>0</v>
      </c>
      <c r="M8" s="21">
        <v>0</v>
      </c>
      <c r="N8" s="21">
        <f aca="true" t="shared" si="2" ref="N8:N21">SUM(O8:AA8)</f>
        <v>114</v>
      </c>
      <c r="O8" s="21">
        <v>7</v>
      </c>
      <c r="P8" s="21">
        <v>0</v>
      </c>
      <c r="Q8" s="21">
        <v>1</v>
      </c>
      <c r="R8" s="21">
        <v>0</v>
      </c>
      <c r="S8" s="21">
        <v>0</v>
      </c>
      <c r="T8" s="21">
        <v>0</v>
      </c>
      <c r="U8" s="21">
        <v>0</v>
      </c>
      <c r="V8" s="21">
        <v>9</v>
      </c>
      <c r="W8" s="21">
        <v>0</v>
      </c>
      <c r="X8" s="21">
        <v>1</v>
      </c>
      <c r="Y8" s="21">
        <v>2</v>
      </c>
      <c r="Z8" s="21">
        <f>B8+D8-SUM(O8:Y8)-AA8-AB8</f>
        <v>94</v>
      </c>
      <c r="AA8" s="21">
        <v>0</v>
      </c>
      <c r="AB8" s="21">
        <v>25</v>
      </c>
      <c r="AC8" s="21">
        <v>1</v>
      </c>
      <c r="AD8" s="16">
        <f>B8+D8-SUM(O8:AA8)</f>
        <v>25</v>
      </c>
      <c r="AE8" s="21"/>
    </row>
    <row r="9" spans="1:31" ht="12">
      <c r="A9" s="22" t="s">
        <v>135</v>
      </c>
      <c r="B9" s="21">
        <v>19</v>
      </c>
      <c r="C9" s="21">
        <v>2</v>
      </c>
      <c r="D9" s="21">
        <v>74</v>
      </c>
      <c r="E9" s="21">
        <v>0</v>
      </c>
      <c r="F9" s="21">
        <f t="shared" si="0"/>
        <v>59</v>
      </c>
      <c r="G9" s="21">
        <v>14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f t="shared" si="2"/>
        <v>75</v>
      </c>
      <c r="O9" s="21">
        <v>6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11</v>
      </c>
      <c r="W9" s="21">
        <v>0</v>
      </c>
      <c r="X9" s="21">
        <v>1</v>
      </c>
      <c r="Y9" s="21">
        <v>0</v>
      </c>
      <c r="Z9" s="21">
        <f>B9+D9-SUM(O9:Y9)-AA9-AB9</f>
        <v>56</v>
      </c>
      <c r="AA9" s="21">
        <v>0</v>
      </c>
      <c r="AB9" s="21">
        <v>18</v>
      </c>
      <c r="AC9" s="21">
        <v>2</v>
      </c>
      <c r="AD9" s="16">
        <f>B9+D9-SUM(O9:AA9)</f>
        <v>18</v>
      </c>
      <c r="AE9" s="21"/>
    </row>
    <row r="10" spans="1:31" ht="12">
      <c r="A10" s="22" t="s">
        <v>136</v>
      </c>
      <c r="B10" s="21">
        <v>25</v>
      </c>
      <c r="C10" s="21">
        <v>0</v>
      </c>
      <c r="D10" s="21">
        <v>82</v>
      </c>
      <c r="E10" s="21">
        <v>1</v>
      </c>
      <c r="F10" s="21">
        <f t="shared" si="0"/>
        <v>61</v>
      </c>
      <c r="G10" s="21">
        <v>17</v>
      </c>
      <c r="H10" s="21">
        <v>2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f t="shared" si="2"/>
        <v>84</v>
      </c>
      <c r="O10" s="21">
        <v>12</v>
      </c>
      <c r="P10" s="21">
        <v>2</v>
      </c>
      <c r="Q10" s="21">
        <v>1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0</v>
      </c>
      <c r="X10" s="21">
        <v>0</v>
      </c>
      <c r="Y10" s="21">
        <v>1</v>
      </c>
      <c r="Z10" s="21">
        <f>B10+D10-SUM(O10:Y10)-AA10-AB10</f>
        <v>67</v>
      </c>
      <c r="AA10" s="21">
        <v>0</v>
      </c>
      <c r="AB10" s="21">
        <v>23</v>
      </c>
      <c r="AC10" s="21">
        <v>0</v>
      </c>
      <c r="AD10" s="16">
        <f aca="true" t="shared" si="3" ref="AD10:AD36">B10+D10-SUM(O10:AA10)</f>
        <v>23</v>
      </c>
      <c r="AE10" s="21"/>
    </row>
    <row r="11" spans="1:31" ht="12">
      <c r="A11" s="22" t="s">
        <v>137</v>
      </c>
      <c r="B11" s="21">
        <v>25</v>
      </c>
      <c r="C11" s="21">
        <v>1</v>
      </c>
      <c r="D11" s="21">
        <v>94</v>
      </c>
      <c r="E11" s="21">
        <v>0</v>
      </c>
      <c r="F11" s="21">
        <f t="shared" si="0"/>
        <v>76</v>
      </c>
      <c r="G11" s="21">
        <v>18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f t="shared" si="2"/>
        <v>98</v>
      </c>
      <c r="O11" s="21">
        <v>11</v>
      </c>
      <c r="P11" s="21">
        <v>0</v>
      </c>
      <c r="Q11" s="21">
        <v>2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f>B11+D11-SUM(O11:Y11)-AA11-AB11</f>
        <v>85</v>
      </c>
      <c r="AA11" s="21">
        <v>0</v>
      </c>
      <c r="AB11" s="21">
        <v>21</v>
      </c>
      <c r="AC11" s="21">
        <v>2</v>
      </c>
      <c r="AD11" s="16">
        <f t="shared" si="3"/>
        <v>21</v>
      </c>
      <c r="AE11" s="21"/>
    </row>
    <row r="12" spans="1:31" ht="12">
      <c r="A12" s="22" t="s">
        <v>138</v>
      </c>
      <c r="B12" s="21">
        <v>24</v>
      </c>
      <c r="C12" s="21">
        <v>1</v>
      </c>
      <c r="D12" s="21">
        <v>82</v>
      </c>
      <c r="E12" s="21">
        <v>2</v>
      </c>
      <c r="F12" s="21">
        <f t="shared" si="0"/>
        <v>65</v>
      </c>
      <c r="G12" s="21">
        <v>15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f t="shared" si="2"/>
        <v>86</v>
      </c>
      <c r="O12" s="21">
        <v>16</v>
      </c>
      <c r="P12" s="21">
        <v>0</v>
      </c>
      <c r="Q12" s="21">
        <v>4</v>
      </c>
      <c r="R12" s="21">
        <v>0</v>
      </c>
      <c r="S12" s="21">
        <v>0</v>
      </c>
      <c r="T12" s="21">
        <v>0</v>
      </c>
      <c r="U12" s="21">
        <v>0</v>
      </c>
      <c r="V12" s="21">
        <v>2</v>
      </c>
      <c r="W12" s="21">
        <v>0</v>
      </c>
      <c r="X12" s="21">
        <v>0</v>
      </c>
      <c r="Y12" s="21">
        <v>0</v>
      </c>
      <c r="Z12" s="21">
        <f>B12+D12-SUM(O12:Y12)-AA12-AB12</f>
        <v>64</v>
      </c>
      <c r="AA12" s="21">
        <v>0</v>
      </c>
      <c r="AB12" s="21">
        <v>20</v>
      </c>
      <c r="AC12" s="21">
        <v>0</v>
      </c>
      <c r="AD12" s="16">
        <f t="shared" si="3"/>
        <v>20</v>
      </c>
      <c r="AE12" s="21"/>
    </row>
    <row r="13" spans="1:31" ht="12">
      <c r="A13" s="22" t="s">
        <v>139</v>
      </c>
      <c r="B13" s="21">
        <v>22</v>
      </c>
      <c r="C13" s="21">
        <v>0</v>
      </c>
      <c r="D13" s="21">
        <v>82</v>
      </c>
      <c r="E13" s="21">
        <v>2</v>
      </c>
      <c r="F13" s="21">
        <f t="shared" si="0"/>
        <v>64</v>
      </c>
      <c r="G13" s="21">
        <v>16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f t="shared" si="2"/>
        <v>80</v>
      </c>
      <c r="O13" s="21">
        <v>14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3</v>
      </c>
      <c r="W13" s="21">
        <v>0</v>
      </c>
      <c r="X13" s="21">
        <v>0</v>
      </c>
      <c r="Y13" s="21">
        <v>1</v>
      </c>
      <c r="Z13" s="21">
        <f aca="true" t="shared" si="4" ref="Z13:Z19">B13+D13-SUM(O13:Y13)-AA13-AB13</f>
        <v>61</v>
      </c>
      <c r="AA13" s="21">
        <v>0</v>
      </c>
      <c r="AB13" s="21">
        <v>24</v>
      </c>
      <c r="AC13" s="21">
        <v>0</v>
      </c>
      <c r="AD13" s="16">
        <f t="shared" si="3"/>
        <v>24</v>
      </c>
      <c r="AE13" s="21"/>
    </row>
    <row r="14" spans="1:31" ht="12">
      <c r="A14" s="22" t="s">
        <v>140</v>
      </c>
      <c r="B14" s="21">
        <v>24</v>
      </c>
      <c r="C14" s="21">
        <v>0</v>
      </c>
      <c r="D14" s="21">
        <v>92</v>
      </c>
      <c r="E14" s="21">
        <v>0</v>
      </c>
      <c r="F14" s="21">
        <f t="shared" si="0"/>
        <v>71</v>
      </c>
      <c r="G14" s="21">
        <v>21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f t="shared" si="2"/>
        <v>88</v>
      </c>
      <c r="O14" s="21">
        <v>12</v>
      </c>
      <c r="P14" s="21">
        <v>3</v>
      </c>
      <c r="Q14" s="21">
        <v>4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0</v>
      </c>
      <c r="X14" s="21">
        <v>1</v>
      </c>
      <c r="Y14" s="21">
        <v>0</v>
      </c>
      <c r="Z14" s="21">
        <f t="shared" si="4"/>
        <v>66</v>
      </c>
      <c r="AA14" s="21">
        <v>0</v>
      </c>
      <c r="AB14" s="21">
        <v>28</v>
      </c>
      <c r="AC14" s="21">
        <v>0</v>
      </c>
      <c r="AD14" s="16">
        <f t="shared" si="3"/>
        <v>28</v>
      </c>
      <c r="AE14" s="21"/>
    </row>
    <row r="15" spans="1:31" ht="12">
      <c r="A15" s="22" t="s">
        <v>141</v>
      </c>
      <c r="B15" s="21">
        <v>24</v>
      </c>
      <c r="C15" s="21">
        <v>1</v>
      </c>
      <c r="D15" s="21">
        <v>78</v>
      </c>
      <c r="E15" s="21">
        <v>1</v>
      </c>
      <c r="F15" s="21">
        <f t="shared" si="0"/>
        <v>60</v>
      </c>
      <c r="G15" s="21">
        <v>17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f t="shared" si="2"/>
        <v>83</v>
      </c>
      <c r="O15" s="21">
        <v>12</v>
      </c>
      <c r="P15" s="21">
        <v>1</v>
      </c>
      <c r="Q15" s="21">
        <v>2</v>
      </c>
      <c r="R15" s="21">
        <v>0</v>
      </c>
      <c r="S15" s="21">
        <v>0</v>
      </c>
      <c r="T15" s="21">
        <v>0</v>
      </c>
      <c r="U15" s="21">
        <v>0</v>
      </c>
      <c r="V15" s="21">
        <v>3</v>
      </c>
      <c r="W15" s="21">
        <v>0</v>
      </c>
      <c r="X15" s="21">
        <v>0</v>
      </c>
      <c r="Y15" s="21">
        <v>0</v>
      </c>
      <c r="Z15" s="21">
        <f t="shared" si="4"/>
        <v>65</v>
      </c>
      <c r="AA15" s="21">
        <v>0</v>
      </c>
      <c r="AB15" s="21">
        <v>19</v>
      </c>
      <c r="AC15" s="21">
        <v>1</v>
      </c>
      <c r="AD15" s="16">
        <f t="shared" si="3"/>
        <v>19</v>
      </c>
      <c r="AE15" s="21"/>
    </row>
    <row r="16" spans="1:31" ht="12">
      <c r="A16" s="22" t="s">
        <v>142</v>
      </c>
      <c r="B16" s="21">
        <v>22</v>
      </c>
      <c r="C16" s="21">
        <v>0</v>
      </c>
      <c r="D16" s="21">
        <v>98</v>
      </c>
      <c r="E16" s="21">
        <v>2</v>
      </c>
      <c r="F16" s="21">
        <f t="shared" si="0"/>
        <v>78</v>
      </c>
      <c r="G16" s="21">
        <v>18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f t="shared" si="2"/>
        <v>111</v>
      </c>
      <c r="O16" s="21">
        <v>12</v>
      </c>
      <c r="P16" s="21">
        <v>1</v>
      </c>
      <c r="Q16" s="21">
        <v>10</v>
      </c>
      <c r="R16" s="21">
        <v>1</v>
      </c>
      <c r="S16" s="21">
        <v>0</v>
      </c>
      <c r="T16" s="21">
        <v>0</v>
      </c>
      <c r="U16" s="21">
        <v>0</v>
      </c>
      <c r="V16" s="21">
        <v>2</v>
      </c>
      <c r="W16" s="21">
        <v>0</v>
      </c>
      <c r="X16" s="21">
        <v>0</v>
      </c>
      <c r="Y16" s="21">
        <v>0</v>
      </c>
      <c r="Z16" s="21">
        <f t="shared" si="4"/>
        <v>85</v>
      </c>
      <c r="AA16" s="21">
        <v>0</v>
      </c>
      <c r="AB16" s="21">
        <v>9</v>
      </c>
      <c r="AC16" s="21">
        <v>0</v>
      </c>
      <c r="AD16" s="16">
        <f t="shared" si="3"/>
        <v>9</v>
      </c>
      <c r="AE16" s="21"/>
    </row>
    <row r="17" spans="1:31" ht="12">
      <c r="A17" s="22" t="s">
        <v>143</v>
      </c>
      <c r="B17" s="21">
        <v>13</v>
      </c>
      <c r="C17" s="21">
        <v>1</v>
      </c>
      <c r="D17" s="21">
        <v>120</v>
      </c>
      <c r="E17" s="21">
        <v>3</v>
      </c>
      <c r="F17" s="21">
        <f t="shared" si="0"/>
        <v>86</v>
      </c>
      <c r="G17" s="21">
        <v>29</v>
      </c>
      <c r="H17" s="21">
        <v>0</v>
      </c>
      <c r="I17" s="21">
        <v>0</v>
      </c>
      <c r="J17" s="21">
        <v>2</v>
      </c>
      <c r="K17" s="21">
        <v>0</v>
      </c>
      <c r="L17" s="21">
        <v>0</v>
      </c>
      <c r="M17" s="21">
        <v>0</v>
      </c>
      <c r="N17" s="21">
        <f t="shared" si="2"/>
        <v>113</v>
      </c>
      <c r="O17" s="21">
        <v>10</v>
      </c>
      <c r="P17" s="21">
        <v>2</v>
      </c>
      <c r="Q17" s="21">
        <v>12</v>
      </c>
      <c r="R17" s="21">
        <v>0</v>
      </c>
      <c r="S17" s="21">
        <v>0</v>
      </c>
      <c r="T17" s="21">
        <v>0</v>
      </c>
      <c r="U17" s="21">
        <v>0</v>
      </c>
      <c r="V17" s="21">
        <v>3</v>
      </c>
      <c r="W17" s="21">
        <v>0</v>
      </c>
      <c r="X17" s="21">
        <v>1</v>
      </c>
      <c r="Y17" s="21">
        <v>0</v>
      </c>
      <c r="Z17" s="21">
        <f t="shared" si="4"/>
        <v>85</v>
      </c>
      <c r="AA17" s="21">
        <v>0</v>
      </c>
      <c r="AB17" s="21">
        <v>20</v>
      </c>
      <c r="AC17" s="21">
        <v>0</v>
      </c>
      <c r="AD17" s="16">
        <f t="shared" si="3"/>
        <v>20</v>
      </c>
      <c r="AE17" s="21"/>
    </row>
    <row r="18" spans="1:31" ht="12">
      <c r="A18" s="22" t="s">
        <v>144</v>
      </c>
      <c r="B18" s="21">
        <v>19</v>
      </c>
      <c r="C18" s="21">
        <v>0</v>
      </c>
      <c r="D18" s="21">
        <v>100</v>
      </c>
      <c r="E18" s="21">
        <v>4</v>
      </c>
      <c r="F18" s="21">
        <f t="shared" si="0"/>
        <v>71</v>
      </c>
      <c r="G18" s="21">
        <v>24</v>
      </c>
      <c r="H18" s="21">
        <v>0</v>
      </c>
      <c r="I18" s="21">
        <v>0</v>
      </c>
      <c r="J18" s="21">
        <v>1</v>
      </c>
      <c r="K18" s="21">
        <v>0</v>
      </c>
      <c r="L18" s="21">
        <v>0</v>
      </c>
      <c r="M18" s="21">
        <v>0</v>
      </c>
      <c r="N18" s="21">
        <f t="shared" si="2"/>
        <v>102</v>
      </c>
      <c r="O18" s="21">
        <v>20</v>
      </c>
      <c r="P18" s="21">
        <v>4</v>
      </c>
      <c r="Q18" s="21">
        <v>14</v>
      </c>
      <c r="R18" s="21">
        <v>2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f t="shared" si="4"/>
        <v>61</v>
      </c>
      <c r="AA18" s="21">
        <v>0</v>
      </c>
      <c r="AB18" s="21">
        <v>17</v>
      </c>
      <c r="AC18" s="21">
        <v>0</v>
      </c>
      <c r="AD18" s="16">
        <f t="shared" si="3"/>
        <v>17</v>
      </c>
      <c r="AE18" s="21"/>
    </row>
    <row r="19" spans="1:31" ht="12">
      <c r="A19" s="22" t="s">
        <v>145</v>
      </c>
      <c r="B19" s="21">
        <v>8</v>
      </c>
      <c r="C19" s="21">
        <v>0</v>
      </c>
      <c r="D19" s="21">
        <v>78</v>
      </c>
      <c r="E19" s="21">
        <v>2</v>
      </c>
      <c r="F19" s="21">
        <f t="shared" si="0"/>
        <v>63</v>
      </c>
      <c r="G19" s="21">
        <v>13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f t="shared" si="2"/>
        <v>73</v>
      </c>
      <c r="O19" s="21">
        <v>9</v>
      </c>
      <c r="P19" s="21">
        <v>3</v>
      </c>
      <c r="Q19" s="21">
        <v>6</v>
      </c>
      <c r="R19" s="21">
        <v>0</v>
      </c>
      <c r="S19" s="21">
        <v>0</v>
      </c>
      <c r="T19" s="21">
        <v>2</v>
      </c>
      <c r="U19" s="21">
        <v>0</v>
      </c>
      <c r="V19" s="21">
        <v>1</v>
      </c>
      <c r="W19" s="21">
        <v>0</v>
      </c>
      <c r="X19" s="21">
        <v>0</v>
      </c>
      <c r="Y19" s="21">
        <v>0</v>
      </c>
      <c r="Z19" s="21">
        <f t="shared" si="4"/>
        <v>52</v>
      </c>
      <c r="AA19" s="21">
        <v>0</v>
      </c>
      <c r="AB19" s="21">
        <v>13</v>
      </c>
      <c r="AC19" s="21">
        <v>0</v>
      </c>
      <c r="AD19" s="16">
        <f t="shared" si="3"/>
        <v>13</v>
      </c>
      <c r="AE19" s="21"/>
    </row>
    <row r="20" spans="1:31" ht="12">
      <c r="A20" s="22" t="s">
        <v>146</v>
      </c>
      <c r="B20" s="21">
        <v>7</v>
      </c>
      <c r="C20" s="21">
        <v>0</v>
      </c>
      <c r="D20" s="21">
        <v>54</v>
      </c>
      <c r="E20" s="21">
        <v>4</v>
      </c>
      <c r="F20" s="21">
        <f t="shared" si="0"/>
        <v>34</v>
      </c>
      <c r="G20" s="21">
        <v>14</v>
      </c>
      <c r="H20" s="21">
        <v>0</v>
      </c>
      <c r="I20" s="21">
        <v>0</v>
      </c>
      <c r="J20" s="21">
        <v>2</v>
      </c>
      <c r="K20" s="21">
        <v>0</v>
      </c>
      <c r="L20" s="21">
        <v>0</v>
      </c>
      <c r="M20" s="21">
        <v>0</v>
      </c>
      <c r="N20" s="21">
        <f t="shared" si="2"/>
        <v>50</v>
      </c>
      <c r="O20" s="21">
        <v>6</v>
      </c>
      <c r="P20" s="21">
        <v>2</v>
      </c>
      <c r="Q20" s="21">
        <v>10</v>
      </c>
      <c r="R20" s="21">
        <v>0</v>
      </c>
      <c r="S20" s="21">
        <v>0</v>
      </c>
      <c r="T20" s="21">
        <v>6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f aca="true" t="shared" si="5" ref="Z20:Z36">B20+D20-SUM(O20:Y20)-AA20-AB20</f>
        <v>25</v>
      </c>
      <c r="AA20" s="21">
        <v>0</v>
      </c>
      <c r="AB20" s="21">
        <v>11</v>
      </c>
      <c r="AC20" s="21">
        <v>0</v>
      </c>
      <c r="AD20" s="16">
        <f t="shared" si="3"/>
        <v>11</v>
      </c>
      <c r="AE20" s="21"/>
    </row>
    <row r="21" spans="1:31" ht="12">
      <c r="A21" s="22" t="s">
        <v>147</v>
      </c>
      <c r="B21" s="21">
        <v>1</v>
      </c>
      <c r="C21" s="21">
        <v>1</v>
      </c>
      <c r="D21" s="21">
        <v>27</v>
      </c>
      <c r="E21" s="21">
        <v>2</v>
      </c>
      <c r="F21" s="21">
        <f t="shared" si="0"/>
        <v>13</v>
      </c>
      <c r="G21" s="21">
        <v>12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f t="shared" si="2"/>
        <v>28</v>
      </c>
      <c r="O21" s="21">
        <v>5</v>
      </c>
      <c r="P21" s="21">
        <v>1</v>
      </c>
      <c r="Q21" s="21">
        <v>2</v>
      </c>
      <c r="R21" s="21">
        <v>1</v>
      </c>
      <c r="S21" s="21">
        <v>0</v>
      </c>
      <c r="T21" s="21">
        <v>8</v>
      </c>
      <c r="U21" s="21">
        <v>0</v>
      </c>
      <c r="V21" s="21">
        <v>2</v>
      </c>
      <c r="W21" s="21">
        <v>0</v>
      </c>
      <c r="X21" s="21">
        <v>0</v>
      </c>
      <c r="Y21" s="21">
        <v>0</v>
      </c>
      <c r="Z21" s="21">
        <f t="shared" si="5"/>
        <v>9</v>
      </c>
      <c r="AA21" s="21">
        <v>0</v>
      </c>
      <c r="AB21" s="21">
        <v>0</v>
      </c>
      <c r="AC21" s="21">
        <v>0</v>
      </c>
      <c r="AD21" s="16">
        <f t="shared" si="3"/>
        <v>0</v>
      </c>
      <c r="AE21" s="21"/>
    </row>
    <row r="22" spans="1:31" ht="12">
      <c r="A22" s="20" t="s">
        <v>148</v>
      </c>
      <c r="B22" s="21">
        <f>SUM(B23:B36)</f>
        <v>255</v>
      </c>
      <c r="C22" s="21">
        <f>SUM(C23:C36)</f>
        <v>3</v>
      </c>
      <c r="D22" s="21">
        <f>SUM(D23:D36)</f>
        <v>877</v>
      </c>
      <c r="E22" s="21">
        <f>SUM(E23:E36)</f>
        <v>13</v>
      </c>
      <c r="F22" s="21">
        <f t="shared" si="0"/>
        <v>623</v>
      </c>
      <c r="G22" s="21">
        <f>SUM(G23:G36)</f>
        <v>234</v>
      </c>
      <c r="H22" s="21">
        <f aca="true" t="shared" si="6" ref="H22:M22">SUM(H23:H36)</f>
        <v>0</v>
      </c>
      <c r="I22" s="21">
        <f t="shared" si="6"/>
        <v>1</v>
      </c>
      <c r="J22" s="21">
        <f t="shared" si="6"/>
        <v>6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 aca="true" t="shared" si="7" ref="N22:N36">SUM(O22:AA22)</f>
        <v>887</v>
      </c>
      <c r="O22" s="21">
        <v>113</v>
      </c>
      <c r="P22" s="21">
        <v>6</v>
      </c>
      <c r="Q22" s="21">
        <v>24</v>
      </c>
      <c r="R22" s="21">
        <v>0</v>
      </c>
      <c r="S22" s="21">
        <v>0</v>
      </c>
      <c r="T22" s="21">
        <v>16</v>
      </c>
      <c r="U22" s="21">
        <v>0</v>
      </c>
      <c r="V22" s="21">
        <v>55</v>
      </c>
      <c r="W22" s="21">
        <v>0</v>
      </c>
      <c r="X22" s="21">
        <v>1</v>
      </c>
      <c r="Y22" s="21">
        <v>6</v>
      </c>
      <c r="Z22" s="21">
        <f t="shared" si="5"/>
        <v>666</v>
      </c>
      <c r="AA22" s="21">
        <v>0</v>
      </c>
      <c r="AB22" s="21">
        <v>245</v>
      </c>
      <c r="AC22" s="21">
        <v>1</v>
      </c>
      <c r="AD22" s="16">
        <f t="shared" si="3"/>
        <v>245</v>
      </c>
      <c r="AE22" s="21"/>
    </row>
    <row r="23" spans="1:31" ht="12">
      <c r="A23" s="22" t="s">
        <v>134</v>
      </c>
      <c r="B23" s="21">
        <v>26</v>
      </c>
      <c r="C23" s="21">
        <v>0</v>
      </c>
      <c r="D23" s="21">
        <v>100</v>
      </c>
      <c r="E23" s="21">
        <v>2</v>
      </c>
      <c r="F23" s="21">
        <f t="shared" si="0"/>
        <v>10</v>
      </c>
      <c r="G23" s="21">
        <v>86</v>
      </c>
      <c r="H23" s="21">
        <v>0</v>
      </c>
      <c r="I23" s="21">
        <v>0</v>
      </c>
      <c r="J23" s="21">
        <v>2</v>
      </c>
      <c r="K23" s="21">
        <v>0</v>
      </c>
      <c r="L23" s="21">
        <v>0</v>
      </c>
      <c r="M23" s="21">
        <v>0</v>
      </c>
      <c r="N23" s="21">
        <f t="shared" si="7"/>
        <v>98</v>
      </c>
      <c r="O23" s="21">
        <v>25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9</v>
      </c>
      <c r="W23" s="21">
        <v>0</v>
      </c>
      <c r="X23" s="21">
        <v>0</v>
      </c>
      <c r="Y23" s="21">
        <v>3</v>
      </c>
      <c r="Z23" s="21">
        <f t="shared" si="5"/>
        <v>61</v>
      </c>
      <c r="AA23" s="21">
        <v>0</v>
      </c>
      <c r="AB23" s="21">
        <v>28</v>
      </c>
      <c r="AC23" s="21">
        <v>0</v>
      </c>
      <c r="AD23" s="16">
        <f t="shared" si="3"/>
        <v>28</v>
      </c>
      <c r="AE23" s="21"/>
    </row>
    <row r="24" spans="1:31" ht="12">
      <c r="A24" s="22" t="s">
        <v>135</v>
      </c>
      <c r="B24" s="21">
        <v>22</v>
      </c>
      <c r="C24" s="21">
        <v>0</v>
      </c>
      <c r="D24" s="21">
        <v>61</v>
      </c>
      <c r="E24" s="21">
        <v>0</v>
      </c>
      <c r="F24" s="21">
        <f t="shared" si="0"/>
        <v>51</v>
      </c>
      <c r="G24" s="21">
        <v>10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f t="shared" si="7"/>
        <v>64</v>
      </c>
      <c r="O24" s="21">
        <v>10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5</v>
      </c>
      <c r="W24" s="21">
        <v>0</v>
      </c>
      <c r="X24" s="21">
        <v>1</v>
      </c>
      <c r="Y24" s="21">
        <v>0</v>
      </c>
      <c r="Z24" s="21">
        <f t="shared" si="5"/>
        <v>48</v>
      </c>
      <c r="AA24" s="21">
        <v>0</v>
      </c>
      <c r="AB24" s="21">
        <v>19</v>
      </c>
      <c r="AC24" s="21">
        <v>0</v>
      </c>
      <c r="AD24" s="16">
        <f t="shared" si="3"/>
        <v>19</v>
      </c>
      <c r="AE24" s="21"/>
    </row>
    <row r="25" spans="1:31" ht="12">
      <c r="A25" s="22" t="s">
        <v>136</v>
      </c>
      <c r="B25" s="21">
        <v>21</v>
      </c>
      <c r="C25" s="21">
        <v>0</v>
      </c>
      <c r="D25" s="21">
        <v>54</v>
      </c>
      <c r="E25" s="21">
        <v>2</v>
      </c>
      <c r="F25" s="21">
        <f aca="true" t="shared" si="8" ref="F25:F36">D25-E25-SUM(G25:M25)</f>
        <v>48</v>
      </c>
      <c r="G25" s="21">
        <v>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f t="shared" si="7"/>
        <v>60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7</v>
      </c>
      <c r="W25" s="21">
        <v>0</v>
      </c>
      <c r="X25" s="21">
        <v>0</v>
      </c>
      <c r="Y25" s="21">
        <v>1</v>
      </c>
      <c r="Z25" s="21">
        <f t="shared" si="5"/>
        <v>50</v>
      </c>
      <c r="AA25" s="21">
        <v>0</v>
      </c>
      <c r="AB25" s="21">
        <v>15</v>
      </c>
      <c r="AC25" s="21">
        <v>0</v>
      </c>
      <c r="AD25" s="16">
        <f t="shared" si="3"/>
        <v>15</v>
      </c>
      <c r="AE25" s="21"/>
    </row>
    <row r="26" spans="1:31" ht="12">
      <c r="A26" s="22" t="s">
        <v>137</v>
      </c>
      <c r="B26" s="21">
        <v>22</v>
      </c>
      <c r="C26" s="21">
        <v>0</v>
      </c>
      <c r="D26" s="21">
        <v>52</v>
      </c>
      <c r="E26" s="21">
        <v>0</v>
      </c>
      <c r="F26" s="21">
        <f t="shared" si="8"/>
        <v>38</v>
      </c>
      <c r="G26" s="21">
        <v>14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f t="shared" si="7"/>
        <v>63</v>
      </c>
      <c r="O26" s="21">
        <v>10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4</v>
      </c>
      <c r="W26" s="21">
        <v>0</v>
      </c>
      <c r="X26" s="21">
        <v>0</v>
      </c>
      <c r="Y26" s="21">
        <v>0</v>
      </c>
      <c r="Z26" s="21">
        <f t="shared" si="5"/>
        <v>49</v>
      </c>
      <c r="AA26" s="21">
        <v>0</v>
      </c>
      <c r="AB26" s="21">
        <v>11</v>
      </c>
      <c r="AC26" s="21">
        <v>0</v>
      </c>
      <c r="AD26" s="16">
        <f t="shared" si="3"/>
        <v>11</v>
      </c>
      <c r="AE26" s="21"/>
    </row>
    <row r="27" spans="1:31" ht="12">
      <c r="A27" s="22" t="s">
        <v>138</v>
      </c>
      <c r="B27" s="21">
        <v>20</v>
      </c>
      <c r="C27" s="21">
        <v>1</v>
      </c>
      <c r="D27" s="21">
        <v>72</v>
      </c>
      <c r="E27" s="21">
        <v>1</v>
      </c>
      <c r="F27" s="21">
        <f t="shared" si="8"/>
        <v>62</v>
      </c>
      <c r="G27" s="21">
        <v>9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f t="shared" si="7"/>
        <v>66</v>
      </c>
      <c r="O27" s="21">
        <v>7</v>
      </c>
      <c r="P27" s="21">
        <v>0</v>
      </c>
      <c r="Q27" s="21">
        <v>1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0</v>
      </c>
      <c r="X27" s="21">
        <v>0</v>
      </c>
      <c r="Y27" s="21">
        <v>1</v>
      </c>
      <c r="Z27" s="21">
        <f t="shared" si="5"/>
        <v>55</v>
      </c>
      <c r="AA27" s="21">
        <v>0</v>
      </c>
      <c r="AB27" s="21">
        <v>26</v>
      </c>
      <c r="AC27" s="21">
        <v>1</v>
      </c>
      <c r="AD27" s="16">
        <f t="shared" si="3"/>
        <v>26</v>
      </c>
      <c r="AE27" s="21"/>
    </row>
    <row r="28" spans="1:31" ht="12">
      <c r="A28" s="22" t="s">
        <v>139</v>
      </c>
      <c r="B28" s="21">
        <v>26</v>
      </c>
      <c r="C28" s="21">
        <v>0</v>
      </c>
      <c r="D28" s="21">
        <v>60</v>
      </c>
      <c r="E28" s="21">
        <v>1</v>
      </c>
      <c r="F28" s="21">
        <f t="shared" si="8"/>
        <v>50</v>
      </c>
      <c r="G28" s="21">
        <v>9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f t="shared" si="7"/>
        <v>69</v>
      </c>
      <c r="O28" s="21">
        <v>8</v>
      </c>
      <c r="P28" s="21">
        <v>0</v>
      </c>
      <c r="Q28" s="21">
        <v>2</v>
      </c>
      <c r="R28" s="21">
        <v>0</v>
      </c>
      <c r="S28" s="21">
        <v>0</v>
      </c>
      <c r="T28" s="21">
        <v>0</v>
      </c>
      <c r="U28" s="21">
        <v>0</v>
      </c>
      <c r="V28" s="21">
        <v>3</v>
      </c>
      <c r="W28" s="21">
        <v>0</v>
      </c>
      <c r="X28" s="21">
        <v>0</v>
      </c>
      <c r="Y28" s="21">
        <v>0</v>
      </c>
      <c r="Z28" s="21">
        <f t="shared" si="5"/>
        <v>56</v>
      </c>
      <c r="AA28" s="21">
        <v>0</v>
      </c>
      <c r="AB28" s="21">
        <v>17</v>
      </c>
      <c r="AC28" s="21">
        <v>0</v>
      </c>
      <c r="AD28" s="16">
        <f t="shared" si="3"/>
        <v>17</v>
      </c>
      <c r="AE28" s="21"/>
    </row>
    <row r="29" spans="1:31" ht="12">
      <c r="A29" s="22" t="s">
        <v>140</v>
      </c>
      <c r="B29" s="21">
        <v>13</v>
      </c>
      <c r="C29" s="21">
        <v>0</v>
      </c>
      <c r="D29" s="21">
        <v>68</v>
      </c>
      <c r="E29" s="21">
        <v>1</v>
      </c>
      <c r="F29" s="21">
        <f t="shared" si="8"/>
        <v>56</v>
      </c>
      <c r="G29" s="21">
        <v>11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f t="shared" si="7"/>
        <v>58</v>
      </c>
      <c r="O29" s="21">
        <v>5</v>
      </c>
      <c r="P29" s="21">
        <v>1</v>
      </c>
      <c r="Q29" s="21">
        <v>1</v>
      </c>
      <c r="R29" s="21">
        <v>0</v>
      </c>
      <c r="S29" s="21">
        <v>0</v>
      </c>
      <c r="T29" s="21">
        <v>0</v>
      </c>
      <c r="U29" s="21">
        <v>0</v>
      </c>
      <c r="V29" s="21">
        <v>2</v>
      </c>
      <c r="W29" s="21">
        <v>0</v>
      </c>
      <c r="X29" s="21">
        <v>0</v>
      </c>
      <c r="Y29" s="21">
        <v>1</v>
      </c>
      <c r="Z29" s="21">
        <f t="shared" si="5"/>
        <v>48</v>
      </c>
      <c r="AA29" s="21">
        <v>0</v>
      </c>
      <c r="AB29" s="21">
        <v>23</v>
      </c>
      <c r="AC29" s="21">
        <v>0</v>
      </c>
      <c r="AD29" s="16">
        <f t="shared" si="3"/>
        <v>23</v>
      </c>
      <c r="AE29" s="21"/>
    </row>
    <row r="30" spans="1:31" ht="12">
      <c r="A30" s="22" t="s">
        <v>141</v>
      </c>
      <c r="B30" s="21">
        <v>24</v>
      </c>
      <c r="C30" s="21">
        <v>0</v>
      </c>
      <c r="D30" s="21">
        <v>61</v>
      </c>
      <c r="E30" s="21">
        <v>1</v>
      </c>
      <c r="F30" s="21">
        <f t="shared" si="8"/>
        <v>44</v>
      </c>
      <c r="G30" s="21">
        <v>15</v>
      </c>
      <c r="H30" s="21">
        <v>0</v>
      </c>
      <c r="I30" s="21">
        <v>0</v>
      </c>
      <c r="J30" s="21">
        <v>1</v>
      </c>
      <c r="K30" s="21">
        <v>0</v>
      </c>
      <c r="L30" s="21">
        <v>0</v>
      </c>
      <c r="M30" s="21">
        <v>0</v>
      </c>
      <c r="N30" s="21">
        <f t="shared" si="7"/>
        <v>65</v>
      </c>
      <c r="O30" s="21">
        <v>11</v>
      </c>
      <c r="P30" s="21">
        <v>1</v>
      </c>
      <c r="Q30" s="21">
        <v>2</v>
      </c>
      <c r="R30" s="21">
        <v>0</v>
      </c>
      <c r="S30" s="21">
        <v>0</v>
      </c>
      <c r="T30" s="21">
        <v>0</v>
      </c>
      <c r="U30" s="21">
        <v>0</v>
      </c>
      <c r="V30" s="21">
        <v>5</v>
      </c>
      <c r="W30" s="21">
        <v>0</v>
      </c>
      <c r="X30" s="21">
        <v>0</v>
      </c>
      <c r="Y30" s="21">
        <v>0</v>
      </c>
      <c r="Z30" s="21">
        <f t="shared" si="5"/>
        <v>46</v>
      </c>
      <c r="AA30" s="21">
        <v>0</v>
      </c>
      <c r="AB30" s="21">
        <v>20</v>
      </c>
      <c r="AC30" s="21">
        <v>0</v>
      </c>
      <c r="AD30" s="16">
        <f t="shared" si="3"/>
        <v>20</v>
      </c>
      <c r="AE30" s="21"/>
    </row>
    <row r="31" spans="1:31" ht="12">
      <c r="A31" s="22" t="s">
        <v>142</v>
      </c>
      <c r="B31" s="21">
        <v>13</v>
      </c>
      <c r="C31" s="21">
        <v>1</v>
      </c>
      <c r="D31" s="21">
        <v>77</v>
      </c>
      <c r="E31" s="21">
        <v>1</v>
      </c>
      <c r="F31" s="21">
        <f t="shared" si="8"/>
        <v>66</v>
      </c>
      <c r="G31" s="21">
        <v>10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f t="shared" si="7"/>
        <v>69</v>
      </c>
      <c r="O31" s="21">
        <v>6</v>
      </c>
      <c r="P31" s="21">
        <v>0</v>
      </c>
      <c r="Q31" s="21">
        <v>1</v>
      </c>
      <c r="R31" s="21">
        <v>0</v>
      </c>
      <c r="S31" s="21">
        <v>0</v>
      </c>
      <c r="T31" s="21">
        <v>0</v>
      </c>
      <c r="U31" s="21">
        <v>0</v>
      </c>
      <c r="V31" s="21">
        <v>4</v>
      </c>
      <c r="W31" s="21">
        <v>0</v>
      </c>
      <c r="X31" s="21">
        <v>0</v>
      </c>
      <c r="Y31" s="21">
        <v>0</v>
      </c>
      <c r="Z31" s="21">
        <f t="shared" si="5"/>
        <v>58</v>
      </c>
      <c r="AA31" s="21">
        <v>0</v>
      </c>
      <c r="AB31" s="21">
        <v>21</v>
      </c>
      <c r="AC31" s="21">
        <v>0</v>
      </c>
      <c r="AD31" s="16">
        <f t="shared" si="3"/>
        <v>21</v>
      </c>
      <c r="AE31" s="21"/>
    </row>
    <row r="32" spans="1:31" ht="12">
      <c r="A32" s="22" t="s">
        <v>143</v>
      </c>
      <c r="B32" s="21">
        <v>19</v>
      </c>
      <c r="C32" s="21">
        <v>0</v>
      </c>
      <c r="D32" s="21">
        <v>71</v>
      </c>
      <c r="E32" s="21">
        <v>1</v>
      </c>
      <c r="F32" s="21">
        <f t="shared" si="8"/>
        <v>51</v>
      </c>
      <c r="G32" s="21">
        <v>18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f t="shared" si="7"/>
        <v>71</v>
      </c>
      <c r="O32" s="21">
        <v>7</v>
      </c>
      <c r="P32" s="21">
        <v>1</v>
      </c>
      <c r="Q32" s="21">
        <v>2</v>
      </c>
      <c r="R32" s="21">
        <v>0</v>
      </c>
      <c r="S32" s="21">
        <v>0</v>
      </c>
      <c r="T32" s="21">
        <v>0</v>
      </c>
      <c r="U32" s="21">
        <v>0</v>
      </c>
      <c r="V32" s="21">
        <v>2</v>
      </c>
      <c r="W32" s="21">
        <v>0</v>
      </c>
      <c r="X32" s="21">
        <v>0</v>
      </c>
      <c r="Y32" s="21">
        <v>0</v>
      </c>
      <c r="Z32" s="21">
        <f t="shared" si="5"/>
        <v>59</v>
      </c>
      <c r="AA32" s="21">
        <v>0</v>
      </c>
      <c r="AB32" s="21">
        <v>19</v>
      </c>
      <c r="AC32" s="21">
        <v>0</v>
      </c>
      <c r="AD32" s="16">
        <f t="shared" si="3"/>
        <v>19</v>
      </c>
      <c r="AE32" s="21"/>
    </row>
    <row r="33" spans="1:31" ht="12">
      <c r="A33" s="22" t="s">
        <v>144</v>
      </c>
      <c r="B33" s="21">
        <v>24</v>
      </c>
      <c r="C33" s="21">
        <v>0</v>
      </c>
      <c r="D33" s="21">
        <v>66</v>
      </c>
      <c r="E33" s="21">
        <v>0</v>
      </c>
      <c r="F33" s="21">
        <f t="shared" si="8"/>
        <v>53</v>
      </c>
      <c r="G33" s="21">
        <v>12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f t="shared" si="7"/>
        <v>73</v>
      </c>
      <c r="O33" s="21">
        <v>8</v>
      </c>
      <c r="P33" s="21">
        <v>2</v>
      </c>
      <c r="Q33" s="21">
        <v>3</v>
      </c>
      <c r="R33" s="21">
        <v>0</v>
      </c>
      <c r="S33" s="21">
        <v>0</v>
      </c>
      <c r="T33" s="21">
        <v>2</v>
      </c>
      <c r="U33" s="21">
        <v>0</v>
      </c>
      <c r="V33" s="21">
        <v>4</v>
      </c>
      <c r="W33" s="21">
        <v>0</v>
      </c>
      <c r="X33" s="21">
        <v>0</v>
      </c>
      <c r="Y33" s="21">
        <v>0</v>
      </c>
      <c r="Z33" s="21">
        <f t="shared" si="5"/>
        <v>54</v>
      </c>
      <c r="AA33" s="21">
        <v>0</v>
      </c>
      <c r="AB33" s="21">
        <v>17</v>
      </c>
      <c r="AC33" s="21">
        <v>0</v>
      </c>
      <c r="AD33" s="16">
        <f t="shared" si="3"/>
        <v>17</v>
      </c>
      <c r="AE33" s="21"/>
    </row>
    <row r="34" spans="1:31" ht="12">
      <c r="A34" s="22" t="s">
        <v>145</v>
      </c>
      <c r="B34" s="21">
        <v>10</v>
      </c>
      <c r="C34" s="21">
        <v>0</v>
      </c>
      <c r="D34" s="21">
        <v>55</v>
      </c>
      <c r="E34" s="21">
        <v>0</v>
      </c>
      <c r="F34" s="21">
        <f t="shared" si="8"/>
        <v>39</v>
      </c>
      <c r="G34" s="21">
        <v>16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f t="shared" si="7"/>
        <v>50</v>
      </c>
      <c r="O34" s="21">
        <v>8</v>
      </c>
      <c r="P34" s="21">
        <v>1</v>
      </c>
      <c r="Q34" s="21">
        <v>2</v>
      </c>
      <c r="R34" s="21">
        <v>0</v>
      </c>
      <c r="S34" s="21">
        <v>0</v>
      </c>
      <c r="T34" s="21">
        <v>3</v>
      </c>
      <c r="U34" s="21">
        <v>0</v>
      </c>
      <c r="V34" s="21">
        <v>4</v>
      </c>
      <c r="W34" s="21">
        <v>0</v>
      </c>
      <c r="X34" s="21">
        <v>0</v>
      </c>
      <c r="Y34" s="21">
        <v>0</v>
      </c>
      <c r="Z34" s="21">
        <f t="shared" si="5"/>
        <v>32</v>
      </c>
      <c r="AA34" s="21">
        <v>0</v>
      </c>
      <c r="AB34" s="21">
        <v>15</v>
      </c>
      <c r="AC34" s="21">
        <v>0</v>
      </c>
      <c r="AD34" s="16">
        <f t="shared" si="3"/>
        <v>15</v>
      </c>
      <c r="AE34" s="21"/>
    </row>
    <row r="35" spans="1:31" ht="12">
      <c r="A35" s="22" t="s">
        <v>146</v>
      </c>
      <c r="B35" s="21">
        <v>7</v>
      </c>
      <c r="C35" s="21">
        <v>1</v>
      </c>
      <c r="D35" s="21">
        <v>54</v>
      </c>
      <c r="E35" s="21">
        <v>2</v>
      </c>
      <c r="F35" s="21">
        <f t="shared" si="8"/>
        <v>39</v>
      </c>
      <c r="G35" s="21">
        <v>12</v>
      </c>
      <c r="H35" s="21">
        <v>0</v>
      </c>
      <c r="I35" s="21">
        <v>0</v>
      </c>
      <c r="J35" s="21">
        <v>1</v>
      </c>
      <c r="K35" s="21">
        <v>0</v>
      </c>
      <c r="L35" s="21">
        <v>0</v>
      </c>
      <c r="M35" s="21">
        <v>0</v>
      </c>
      <c r="N35" s="21">
        <f t="shared" si="7"/>
        <v>55</v>
      </c>
      <c r="O35" s="21">
        <v>5</v>
      </c>
      <c r="P35" s="21">
        <v>0</v>
      </c>
      <c r="Q35" s="21">
        <v>4</v>
      </c>
      <c r="R35" s="21">
        <v>0</v>
      </c>
      <c r="S35" s="21">
        <v>0</v>
      </c>
      <c r="T35" s="21">
        <v>8</v>
      </c>
      <c r="U35" s="21">
        <v>0</v>
      </c>
      <c r="V35" s="21">
        <v>3</v>
      </c>
      <c r="W35" s="21">
        <v>0</v>
      </c>
      <c r="X35" s="21">
        <v>0</v>
      </c>
      <c r="Y35" s="21">
        <v>0</v>
      </c>
      <c r="Z35" s="21">
        <f t="shared" si="5"/>
        <v>35</v>
      </c>
      <c r="AA35" s="21">
        <v>0</v>
      </c>
      <c r="AB35" s="21">
        <v>6</v>
      </c>
      <c r="AC35" s="21">
        <v>0</v>
      </c>
      <c r="AD35" s="16">
        <f t="shared" si="3"/>
        <v>6</v>
      </c>
      <c r="AE35" s="21"/>
    </row>
    <row r="36" spans="1:31" ht="12">
      <c r="A36" s="22" t="s">
        <v>147</v>
      </c>
      <c r="B36" s="21">
        <v>8</v>
      </c>
      <c r="C36" s="21">
        <v>0</v>
      </c>
      <c r="D36" s="21">
        <v>26</v>
      </c>
      <c r="E36" s="21">
        <v>1</v>
      </c>
      <c r="F36" s="21">
        <f t="shared" si="8"/>
        <v>16</v>
      </c>
      <c r="G36" s="21">
        <v>8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1">
        <v>0</v>
      </c>
      <c r="N36" s="21">
        <f t="shared" si="7"/>
        <v>26</v>
      </c>
      <c r="O36" s="21">
        <v>1</v>
      </c>
      <c r="P36" s="21">
        <v>0</v>
      </c>
      <c r="Q36" s="21">
        <v>6</v>
      </c>
      <c r="R36" s="21">
        <v>0</v>
      </c>
      <c r="S36" s="21">
        <v>0</v>
      </c>
      <c r="T36" s="21">
        <v>3</v>
      </c>
      <c r="U36" s="21">
        <v>0</v>
      </c>
      <c r="V36" s="21">
        <v>1</v>
      </c>
      <c r="W36" s="21">
        <v>0</v>
      </c>
      <c r="X36" s="21">
        <v>0</v>
      </c>
      <c r="Y36" s="21">
        <v>0</v>
      </c>
      <c r="Z36" s="21">
        <f t="shared" si="5"/>
        <v>15</v>
      </c>
      <c r="AA36" s="21">
        <v>0</v>
      </c>
      <c r="AB36" s="21">
        <v>8</v>
      </c>
      <c r="AC36" s="21">
        <v>0</v>
      </c>
      <c r="AD36" s="16">
        <f t="shared" si="3"/>
        <v>8</v>
      </c>
      <c r="AE36" s="21"/>
    </row>
    <row r="37" spans="12:31" ht="12">
      <c r="L37" s="21"/>
      <c r="AE37" s="21"/>
    </row>
    <row r="38" spans="12:31" ht="12">
      <c r="L38" s="21"/>
      <c r="AE38" s="21"/>
    </row>
    <row r="39" spans="12:31" ht="12">
      <c r="L39" s="21"/>
      <c r="AE39" s="21"/>
    </row>
    <row r="40" spans="1:31" ht="12">
      <c r="A40" s="16" t="s">
        <v>180</v>
      </c>
      <c r="L40" s="21"/>
      <c r="AE40" s="21"/>
    </row>
    <row r="41" spans="1:31" ht="12">
      <c r="A41" s="23" t="s">
        <v>181</v>
      </c>
      <c r="J41" s="24"/>
      <c r="L41" s="21">
        <v>25</v>
      </c>
      <c r="AE41" s="21"/>
    </row>
    <row r="42" spans="1:31" ht="12">
      <c r="A42" s="23" t="s">
        <v>182</v>
      </c>
      <c r="J42" s="24"/>
      <c r="L42" s="21">
        <v>8</v>
      </c>
      <c r="AE42" s="21"/>
    </row>
    <row r="43" ht="12">
      <c r="AE43" s="21"/>
    </row>
    <row r="44" ht="12">
      <c r="AE44" s="21"/>
    </row>
    <row r="45" ht="12">
      <c r="AE45" s="21"/>
    </row>
    <row r="46" ht="12">
      <c r="AE46" s="21"/>
    </row>
    <row r="47" ht="12">
      <c r="AE47" s="21"/>
    </row>
    <row r="48" ht="12">
      <c r="AE48" s="21"/>
    </row>
    <row r="49" ht="12">
      <c r="AE49" s="21"/>
    </row>
    <row r="50" ht="12">
      <c r="AE50" s="21"/>
    </row>
    <row r="51" ht="12">
      <c r="AE51" s="21"/>
    </row>
    <row r="52" ht="12">
      <c r="AE52" s="21"/>
    </row>
    <row r="53" ht="12">
      <c r="AE53" s="21"/>
    </row>
    <row r="54" ht="12">
      <c r="AE54" s="21"/>
    </row>
    <row r="55" ht="12">
      <c r="AE55" s="21"/>
    </row>
    <row r="56" ht="12">
      <c r="AE56" s="21"/>
    </row>
    <row r="57" ht="12">
      <c r="AE57" s="21"/>
    </row>
    <row r="58" ht="12">
      <c r="AE58" s="21"/>
    </row>
    <row r="59" ht="12">
      <c r="AE59" s="21"/>
    </row>
    <row r="60" ht="12">
      <c r="AE60" s="21"/>
    </row>
    <row r="61" ht="12">
      <c r="AE61" s="21"/>
    </row>
    <row r="62" ht="12">
      <c r="AE62" s="21"/>
    </row>
    <row r="63" ht="12">
      <c r="AE63" s="21"/>
    </row>
    <row r="64" ht="12">
      <c r="AE64" s="21"/>
    </row>
  </sheetData>
  <mergeCells count="32">
    <mergeCell ref="M5:M6"/>
    <mergeCell ref="O5:O6"/>
    <mergeCell ref="P5:P6"/>
    <mergeCell ref="Q5:Q6"/>
    <mergeCell ref="N4:N6"/>
    <mergeCell ref="O4:AA4"/>
    <mergeCell ref="X5:X6"/>
    <mergeCell ref="Y5:Y6"/>
    <mergeCell ref="Z5:Z6"/>
    <mergeCell ref="AA5:AA6"/>
    <mergeCell ref="E5:F5"/>
    <mergeCell ref="G5:G6"/>
    <mergeCell ref="H5:H6"/>
    <mergeCell ref="I5:L5"/>
    <mergeCell ref="AB4:AB6"/>
    <mergeCell ref="AC4:AC6"/>
    <mergeCell ref="R5:R6"/>
    <mergeCell ref="S5:S6"/>
    <mergeCell ref="T5:T6"/>
    <mergeCell ref="U5:U6"/>
    <mergeCell ref="V5:V6"/>
    <mergeCell ref="W5:W6"/>
    <mergeCell ref="A1:AC1"/>
    <mergeCell ref="A3:A6"/>
    <mergeCell ref="B3:C3"/>
    <mergeCell ref="D3:M3"/>
    <mergeCell ref="N3:AA3"/>
    <mergeCell ref="AB3:AC3"/>
    <mergeCell ref="B4:B6"/>
    <mergeCell ref="C4:C6"/>
    <mergeCell ref="D4:D6"/>
    <mergeCell ref="E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F3" sqref="F3"/>
    </sheetView>
  </sheetViews>
  <sheetFormatPr defaultColWidth="9.140625" defaultRowHeight="12.75"/>
  <cols>
    <col min="5" max="5" width="10.7109375" style="0" customWidth="1"/>
    <col min="12" max="12" width="10.140625" style="0" customWidth="1"/>
  </cols>
  <sheetData>
    <row r="1" spans="2:11" ht="58.5" customHeight="1">
      <c r="B1" s="112">
        <v>2005</v>
      </c>
      <c r="C1" s="185" t="s">
        <v>553</v>
      </c>
      <c r="D1" s="113"/>
      <c r="E1" s="200" t="s">
        <v>554</v>
      </c>
      <c r="F1" s="201" t="s">
        <v>564</v>
      </c>
      <c r="G1" s="185"/>
      <c r="H1" s="113"/>
      <c r="K1" t="s">
        <v>565</v>
      </c>
    </row>
    <row r="2" spans="2:15" ht="12">
      <c r="B2" s="114" t="s">
        <v>131</v>
      </c>
      <c r="C2" s="31" t="s">
        <v>320</v>
      </c>
      <c r="D2" s="191" t="s">
        <v>321</v>
      </c>
      <c r="F2" s="114" t="s">
        <v>131</v>
      </c>
      <c r="G2" s="31" t="s">
        <v>320</v>
      </c>
      <c r="H2" s="191" t="s">
        <v>321</v>
      </c>
      <c r="I2" s="31" t="s">
        <v>320</v>
      </c>
      <c r="J2" s="191" t="s">
        <v>321</v>
      </c>
      <c r="K2" s="114" t="s">
        <v>131</v>
      </c>
      <c r="L2" s="31" t="s">
        <v>320</v>
      </c>
      <c r="M2" s="191" t="s">
        <v>321</v>
      </c>
      <c r="N2" s="31" t="s">
        <v>320</v>
      </c>
      <c r="O2" s="191" t="s">
        <v>321</v>
      </c>
    </row>
    <row r="3" spans="2:11" ht="12">
      <c r="B3" s="114">
        <f>SUM(C3:D3)</f>
        <v>513</v>
      </c>
      <c r="C3" s="31">
        <f>SUM(C4:C21)</f>
        <v>258</v>
      </c>
      <c r="D3" s="191">
        <f>SUM(D4:D21)</f>
        <v>255</v>
      </c>
      <c r="F3" s="114">
        <f>SUM(G3:H3)</f>
        <v>553</v>
      </c>
      <c r="G3" s="191">
        <f>SUM(G4:G21)</f>
        <v>319</v>
      </c>
      <c r="H3" s="191">
        <f>SUM(H4:H21)</f>
        <v>234</v>
      </c>
      <c r="I3" s="202">
        <f>G3/$F$3</f>
        <v>0.5768535262206148</v>
      </c>
      <c r="J3" s="202">
        <f>H3/$F$3</f>
        <v>0.4231464737793852</v>
      </c>
      <c r="K3">
        <v>25</v>
      </c>
    </row>
    <row r="4" spans="1:14" ht="12">
      <c r="A4" s="188" t="s">
        <v>319</v>
      </c>
      <c r="B4" s="114">
        <f aca="true" t="shared" si="0" ref="B4:B21">SUM(C4:D4)</f>
        <v>0</v>
      </c>
      <c r="C4" s="31">
        <v>0</v>
      </c>
      <c r="D4" s="191">
        <v>0</v>
      </c>
      <c r="F4" s="114">
        <f aca="true" t="shared" si="1" ref="F4:F21">SUM(G4:H4)</f>
        <v>0</v>
      </c>
      <c r="G4" s="191">
        <v>0</v>
      </c>
      <c r="H4" s="191">
        <v>0</v>
      </c>
      <c r="I4" s="202">
        <f aca="true" t="shared" si="2" ref="I4:I21">G4/$F$3</f>
        <v>0</v>
      </c>
      <c r="J4" s="202">
        <f aca="true" t="shared" si="3" ref="J4:J21">H4/$F$3</f>
        <v>0</v>
      </c>
      <c r="N4">
        <f>'СРЦ- движение за 2005'!H8/('СРЦ- движение за 2005'!$H$7)</f>
        <v>0.5</v>
      </c>
    </row>
    <row r="5" spans="1:10" ht="12">
      <c r="A5" s="114">
        <v>1</v>
      </c>
      <c r="B5" s="114">
        <f t="shared" si="0"/>
        <v>0</v>
      </c>
      <c r="C5" s="31">
        <v>0</v>
      </c>
      <c r="D5" s="191">
        <v>0</v>
      </c>
      <c r="F5" s="114">
        <f t="shared" si="1"/>
        <v>0</v>
      </c>
      <c r="G5" s="191">
        <v>0</v>
      </c>
      <c r="H5" s="191">
        <v>0</v>
      </c>
      <c r="I5" s="202">
        <f t="shared" si="2"/>
        <v>0</v>
      </c>
      <c r="J5" s="202">
        <f t="shared" si="3"/>
        <v>0</v>
      </c>
    </row>
    <row r="6" spans="1:10" ht="12">
      <c r="A6" s="114">
        <v>2</v>
      </c>
      <c r="B6" s="114">
        <f t="shared" si="0"/>
        <v>0</v>
      </c>
      <c r="C6" s="31">
        <v>0</v>
      </c>
      <c r="D6" s="191">
        <v>0</v>
      </c>
      <c r="F6" s="114">
        <f t="shared" si="1"/>
        <v>0</v>
      </c>
      <c r="G6" s="191">
        <v>0</v>
      </c>
      <c r="H6" s="191">
        <v>0</v>
      </c>
      <c r="I6" s="202">
        <f t="shared" si="2"/>
        <v>0</v>
      </c>
      <c r="J6" s="202">
        <f t="shared" si="3"/>
        <v>0</v>
      </c>
    </row>
    <row r="7" spans="1:10" ht="12">
      <c r="A7" s="114">
        <v>3</v>
      </c>
      <c r="B7" s="114">
        <f t="shared" si="0"/>
        <v>0</v>
      </c>
      <c r="C7" s="31">
        <v>0</v>
      </c>
      <c r="D7" s="191">
        <v>0</v>
      </c>
      <c r="F7" s="114">
        <f t="shared" si="1"/>
        <v>0</v>
      </c>
      <c r="G7" s="191">
        <v>0</v>
      </c>
      <c r="H7" s="191">
        <v>0</v>
      </c>
      <c r="I7" s="202">
        <f t="shared" si="2"/>
        <v>0</v>
      </c>
      <c r="J7" s="202">
        <f t="shared" si="3"/>
        <v>0</v>
      </c>
    </row>
    <row r="8" spans="1:10" ht="12">
      <c r="A8" s="114">
        <v>4</v>
      </c>
      <c r="B8" s="114">
        <f t="shared" si="0"/>
        <v>51</v>
      </c>
      <c r="C8" s="31">
        <f>'СРЦ- движение за 2005'!B8</f>
        <v>25</v>
      </c>
      <c r="D8" s="191">
        <f>'СРЦ- движение за 2005'!B23</f>
        <v>26</v>
      </c>
      <c r="F8" s="114">
        <f t="shared" si="1"/>
        <v>177</v>
      </c>
      <c r="G8" s="31">
        <f>'СРЦ- движение за 2005'!G8</f>
        <v>91</v>
      </c>
      <c r="H8" s="191">
        <f>'СРЦ- движение за 2005'!G23</f>
        <v>86</v>
      </c>
      <c r="I8" s="202">
        <f t="shared" si="2"/>
        <v>0.16455696202531644</v>
      </c>
      <c r="J8" s="202">
        <f t="shared" si="3"/>
        <v>0.15551537070524413</v>
      </c>
    </row>
    <row r="9" spans="1:10" ht="12">
      <c r="A9" s="114">
        <v>5</v>
      </c>
      <c r="B9" s="114">
        <f t="shared" si="0"/>
        <v>41</v>
      </c>
      <c r="C9" s="31">
        <f>'СРЦ- движение за 2005'!B9</f>
        <v>19</v>
      </c>
      <c r="D9" s="191">
        <f>'СРЦ- движение за 2005'!B24</f>
        <v>22</v>
      </c>
      <c r="F9" s="114">
        <f t="shared" si="1"/>
        <v>24</v>
      </c>
      <c r="G9" s="31">
        <f>'СРЦ- движение за 2005'!G9</f>
        <v>14</v>
      </c>
      <c r="H9" s="191">
        <f>'СРЦ- движение за 2005'!G24</f>
        <v>10</v>
      </c>
      <c r="I9" s="202">
        <f t="shared" si="2"/>
        <v>0.02531645569620253</v>
      </c>
      <c r="J9" s="202">
        <f t="shared" si="3"/>
        <v>0.018083182640144666</v>
      </c>
    </row>
    <row r="10" spans="1:10" ht="12">
      <c r="A10" s="114">
        <v>6</v>
      </c>
      <c r="B10" s="114">
        <f t="shared" si="0"/>
        <v>46</v>
      </c>
      <c r="C10" s="31">
        <f>'СРЦ- движение за 2005'!B10</f>
        <v>25</v>
      </c>
      <c r="D10" s="191">
        <f>'СРЦ- движение за 2005'!B25</f>
        <v>21</v>
      </c>
      <c r="F10" s="114">
        <f t="shared" si="1"/>
        <v>21</v>
      </c>
      <c r="G10" s="31">
        <f>'СРЦ- движение за 2005'!G10</f>
        <v>17</v>
      </c>
      <c r="H10" s="191">
        <f>'СРЦ- движение за 2005'!G25</f>
        <v>4</v>
      </c>
      <c r="I10" s="202">
        <f t="shared" si="2"/>
        <v>0.03074141048824593</v>
      </c>
      <c r="J10" s="202">
        <f t="shared" si="3"/>
        <v>0.007233273056057866</v>
      </c>
    </row>
    <row r="11" spans="1:10" ht="12">
      <c r="A11" s="114">
        <v>7</v>
      </c>
      <c r="B11" s="114">
        <f t="shared" si="0"/>
        <v>47</v>
      </c>
      <c r="C11" s="31">
        <f>'СРЦ- движение за 2005'!B11</f>
        <v>25</v>
      </c>
      <c r="D11" s="191">
        <f>'СРЦ- движение за 2005'!B26</f>
        <v>22</v>
      </c>
      <c r="F11" s="114">
        <f t="shared" si="1"/>
        <v>32</v>
      </c>
      <c r="G11" s="31">
        <f>'СРЦ- движение за 2005'!G11</f>
        <v>18</v>
      </c>
      <c r="H11" s="191">
        <f>'СРЦ- движение за 2005'!G26</f>
        <v>14</v>
      </c>
      <c r="I11" s="202">
        <f t="shared" si="2"/>
        <v>0.0325497287522604</v>
      </c>
      <c r="J11" s="202">
        <f t="shared" si="3"/>
        <v>0.02531645569620253</v>
      </c>
    </row>
    <row r="12" spans="1:10" ht="12">
      <c r="A12" s="114">
        <v>8</v>
      </c>
      <c r="B12" s="114">
        <f t="shared" si="0"/>
        <v>44</v>
      </c>
      <c r="C12" s="31">
        <f>'СРЦ- движение за 2005'!B12</f>
        <v>24</v>
      </c>
      <c r="D12" s="191">
        <f>'СРЦ- движение за 2005'!B27</f>
        <v>20</v>
      </c>
      <c r="F12" s="114">
        <f t="shared" si="1"/>
        <v>24</v>
      </c>
      <c r="G12" s="31">
        <f>'СРЦ- движение за 2005'!G12</f>
        <v>15</v>
      </c>
      <c r="H12" s="191">
        <f>'СРЦ- движение за 2005'!G27</f>
        <v>9</v>
      </c>
      <c r="I12" s="202">
        <f t="shared" si="2"/>
        <v>0.027124773960216998</v>
      </c>
      <c r="J12" s="202">
        <f t="shared" si="3"/>
        <v>0.0162748643761302</v>
      </c>
    </row>
    <row r="13" spans="1:10" ht="12">
      <c r="A13" s="114">
        <v>9</v>
      </c>
      <c r="B13" s="114">
        <f t="shared" si="0"/>
        <v>48</v>
      </c>
      <c r="C13" s="31">
        <f>'СРЦ- движение за 2005'!B13</f>
        <v>22</v>
      </c>
      <c r="D13" s="191">
        <f>'СРЦ- движение за 2005'!B28</f>
        <v>26</v>
      </c>
      <c r="F13" s="114">
        <f t="shared" si="1"/>
        <v>25</v>
      </c>
      <c r="G13" s="31">
        <f>'СРЦ- движение за 2005'!G13</f>
        <v>16</v>
      </c>
      <c r="H13" s="191">
        <f>'СРЦ- движение за 2005'!G28</f>
        <v>9</v>
      </c>
      <c r="I13" s="202">
        <f t="shared" si="2"/>
        <v>0.028933092224231464</v>
      </c>
      <c r="J13" s="202">
        <f t="shared" si="3"/>
        <v>0.0162748643761302</v>
      </c>
    </row>
    <row r="14" spans="1:10" ht="12">
      <c r="A14" s="114">
        <v>10</v>
      </c>
      <c r="B14" s="114">
        <f t="shared" si="0"/>
        <v>37</v>
      </c>
      <c r="C14" s="31">
        <f>'СРЦ- движение за 2005'!B14</f>
        <v>24</v>
      </c>
      <c r="D14" s="191">
        <f>'СРЦ- движение за 2005'!B29</f>
        <v>13</v>
      </c>
      <c r="F14" s="114">
        <f t="shared" si="1"/>
        <v>32</v>
      </c>
      <c r="G14" s="31">
        <f>'СРЦ- движение за 2005'!G14</f>
        <v>21</v>
      </c>
      <c r="H14" s="191">
        <f>'СРЦ- движение за 2005'!G29</f>
        <v>11</v>
      </c>
      <c r="I14" s="202">
        <f t="shared" si="2"/>
        <v>0.0379746835443038</v>
      </c>
      <c r="J14" s="202">
        <f t="shared" si="3"/>
        <v>0.019891500904159132</v>
      </c>
    </row>
    <row r="15" spans="1:10" ht="12">
      <c r="A15" s="114">
        <v>11</v>
      </c>
      <c r="B15" s="114">
        <f t="shared" si="0"/>
        <v>48</v>
      </c>
      <c r="C15" s="31">
        <f>'СРЦ- движение за 2005'!B15</f>
        <v>24</v>
      </c>
      <c r="D15" s="191">
        <f>'СРЦ- движение за 2005'!B30</f>
        <v>24</v>
      </c>
      <c r="F15" s="114">
        <f t="shared" si="1"/>
        <v>32</v>
      </c>
      <c r="G15" s="31">
        <f>'СРЦ- движение за 2005'!G15</f>
        <v>17</v>
      </c>
      <c r="H15" s="191">
        <f>'СРЦ- движение за 2005'!G30</f>
        <v>15</v>
      </c>
      <c r="I15" s="202">
        <f t="shared" si="2"/>
        <v>0.03074141048824593</v>
      </c>
      <c r="J15" s="202">
        <f t="shared" si="3"/>
        <v>0.027124773960216998</v>
      </c>
    </row>
    <row r="16" spans="1:10" ht="12">
      <c r="A16" s="114">
        <v>12</v>
      </c>
      <c r="B16" s="114">
        <f t="shared" si="0"/>
        <v>35</v>
      </c>
      <c r="C16" s="31">
        <f>'СРЦ- движение за 2005'!B16</f>
        <v>22</v>
      </c>
      <c r="D16" s="191">
        <f>'СРЦ- движение за 2005'!B31</f>
        <v>13</v>
      </c>
      <c r="F16" s="114">
        <f t="shared" si="1"/>
        <v>28</v>
      </c>
      <c r="G16" s="31">
        <f>'СРЦ- движение за 2005'!G16</f>
        <v>18</v>
      </c>
      <c r="H16" s="191">
        <f>'СРЦ- движение за 2005'!G31</f>
        <v>10</v>
      </c>
      <c r="I16" s="202">
        <f t="shared" si="2"/>
        <v>0.0325497287522604</v>
      </c>
      <c r="J16" s="202">
        <f t="shared" si="3"/>
        <v>0.018083182640144666</v>
      </c>
    </row>
    <row r="17" spans="1:10" ht="12">
      <c r="A17" s="114">
        <v>13</v>
      </c>
      <c r="B17" s="114">
        <f t="shared" si="0"/>
        <v>32</v>
      </c>
      <c r="C17" s="31">
        <f>'СРЦ- движение за 2005'!B17</f>
        <v>13</v>
      </c>
      <c r="D17" s="191">
        <f>'СРЦ- движение за 2005'!B32</f>
        <v>19</v>
      </c>
      <c r="F17" s="114">
        <f t="shared" si="1"/>
        <v>47</v>
      </c>
      <c r="G17" s="31">
        <f>'СРЦ- движение за 2005'!G17</f>
        <v>29</v>
      </c>
      <c r="H17" s="191">
        <f>'СРЦ- движение за 2005'!G32</f>
        <v>18</v>
      </c>
      <c r="I17" s="202">
        <f t="shared" si="2"/>
        <v>0.05244122965641953</v>
      </c>
      <c r="J17" s="202">
        <f t="shared" si="3"/>
        <v>0.0325497287522604</v>
      </c>
    </row>
    <row r="18" spans="1:10" ht="12">
      <c r="A18" s="114">
        <v>14</v>
      </c>
      <c r="B18" s="114">
        <f t="shared" si="0"/>
        <v>43</v>
      </c>
      <c r="C18" s="31">
        <f>'СРЦ- движение за 2005'!B18</f>
        <v>19</v>
      </c>
      <c r="D18" s="191">
        <f>'СРЦ- движение за 2005'!B33</f>
        <v>24</v>
      </c>
      <c r="F18" s="114">
        <f t="shared" si="1"/>
        <v>36</v>
      </c>
      <c r="G18" s="31">
        <f>'СРЦ- движение за 2005'!G18</f>
        <v>24</v>
      </c>
      <c r="H18" s="191">
        <f>'СРЦ- движение за 2005'!G33</f>
        <v>12</v>
      </c>
      <c r="I18" s="202">
        <f t="shared" si="2"/>
        <v>0.0433996383363472</v>
      </c>
      <c r="J18" s="202">
        <f t="shared" si="3"/>
        <v>0.0216998191681736</v>
      </c>
    </row>
    <row r="19" spans="1:10" ht="12">
      <c r="A19" s="114">
        <v>15</v>
      </c>
      <c r="B19" s="114">
        <f t="shared" si="0"/>
        <v>18</v>
      </c>
      <c r="C19" s="31">
        <f>'СРЦ- движение за 2005'!B19</f>
        <v>8</v>
      </c>
      <c r="D19" s="191">
        <f>'СРЦ- движение за 2005'!B34</f>
        <v>10</v>
      </c>
      <c r="F19" s="114">
        <f t="shared" si="1"/>
        <v>29</v>
      </c>
      <c r="G19" s="31">
        <f>'СРЦ- движение за 2005'!G19</f>
        <v>13</v>
      </c>
      <c r="H19" s="191">
        <f>'СРЦ- движение за 2005'!G34</f>
        <v>16</v>
      </c>
      <c r="I19" s="202">
        <f t="shared" si="2"/>
        <v>0.023508137432188065</v>
      </c>
      <c r="J19" s="202">
        <f t="shared" si="3"/>
        <v>0.028933092224231464</v>
      </c>
    </row>
    <row r="20" spans="1:10" ht="12">
      <c r="A20" s="114">
        <v>16</v>
      </c>
      <c r="B20" s="114">
        <f t="shared" si="0"/>
        <v>14</v>
      </c>
      <c r="C20" s="31">
        <f>'СРЦ- движение за 2005'!B20</f>
        <v>7</v>
      </c>
      <c r="D20" s="191">
        <f>'СРЦ- движение за 2005'!B35</f>
        <v>7</v>
      </c>
      <c r="F20" s="114">
        <f t="shared" si="1"/>
        <v>26</v>
      </c>
      <c r="G20" s="31">
        <f>'СРЦ- движение за 2005'!G20</f>
        <v>14</v>
      </c>
      <c r="H20" s="191">
        <f>'СРЦ- движение за 2005'!G35</f>
        <v>12</v>
      </c>
      <c r="I20" s="202">
        <f t="shared" si="2"/>
        <v>0.02531645569620253</v>
      </c>
      <c r="J20" s="202">
        <f t="shared" si="3"/>
        <v>0.0216998191681736</v>
      </c>
    </row>
    <row r="21" spans="1:10" ht="12.75" thickBot="1">
      <c r="A21" s="115">
        <v>17</v>
      </c>
      <c r="B21" s="115">
        <f t="shared" si="0"/>
        <v>9</v>
      </c>
      <c r="C21" s="189">
        <f>'СРЦ- движение за 2005'!B21</f>
        <v>1</v>
      </c>
      <c r="D21" s="192">
        <f>'СРЦ- движение за 2005'!B36</f>
        <v>8</v>
      </c>
      <c r="F21" s="114">
        <f t="shared" si="1"/>
        <v>20</v>
      </c>
      <c r="G21" s="31">
        <f>'СРЦ- движение за 2005'!G21</f>
        <v>12</v>
      </c>
      <c r="H21" s="191">
        <f>'СРЦ- движение за 2005'!G36</f>
        <v>8</v>
      </c>
      <c r="I21" s="202">
        <f t="shared" si="2"/>
        <v>0.0216998191681736</v>
      </c>
      <c r="J21" s="202">
        <f t="shared" si="3"/>
        <v>0.014466546112115732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5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5.421875" style="0" customWidth="1"/>
    <col min="4" max="4" width="6.28125" style="0" customWidth="1"/>
    <col min="5" max="5" width="3.28125" style="0" customWidth="1"/>
    <col min="6" max="6" width="5.00390625" style="0" customWidth="1"/>
    <col min="7" max="7" width="5.28125" style="0" customWidth="1"/>
    <col min="8" max="8" width="6.57421875" style="0" customWidth="1"/>
    <col min="9" max="9" width="4.28125" style="0" customWidth="1"/>
    <col min="10" max="10" width="5.28125" style="0" customWidth="1"/>
    <col min="11" max="11" width="5.7109375" style="0" customWidth="1"/>
    <col min="12" max="13" width="5.421875" style="0" customWidth="1"/>
    <col min="14" max="14" width="4.28125" style="0" customWidth="1"/>
    <col min="15" max="15" width="4.7109375" style="0" customWidth="1"/>
    <col min="16" max="16" width="6.28125" style="0" customWidth="1"/>
    <col min="17" max="17" width="4.8515625" style="0" customWidth="1"/>
    <col min="18" max="18" width="6.28125" style="0" customWidth="1"/>
    <col min="19" max="19" width="4.57421875" style="0" customWidth="1"/>
    <col min="20" max="20" width="4.28125" style="0" customWidth="1"/>
    <col min="21" max="21" width="4.140625" style="0" customWidth="1"/>
    <col min="22" max="22" width="5.7109375" style="0" customWidth="1"/>
    <col min="23" max="23" width="6.7109375" style="0" customWidth="1"/>
    <col min="24" max="24" width="4.00390625" style="0" customWidth="1"/>
    <col min="25" max="26" width="4.28125" style="0" customWidth="1"/>
    <col min="27" max="27" width="4.7109375" style="0" customWidth="1"/>
    <col min="28" max="28" width="5.7109375" style="0" customWidth="1"/>
    <col min="29" max="29" width="6.7109375" style="0" customWidth="1"/>
    <col min="30" max="30" width="6.57421875" style="0" customWidth="1"/>
    <col min="31" max="31" width="6.28125" style="0" customWidth="1"/>
  </cols>
  <sheetData>
    <row r="2" ht="12">
      <c r="B2" t="s">
        <v>358</v>
      </c>
    </row>
    <row r="3" spans="2:12" ht="12">
      <c r="B3" t="s">
        <v>357</v>
      </c>
      <c r="D3">
        <f>(B6+B21)/'баланс-матрица'!$O$13</f>
        <v>0.7379441624365483</v>
      </c>
      <c r="F3" t="s">
        <v>703</v>
      </c>
      <c r="L3">
        <f>1/D3</f>
        <v>1.3551160791057608</v>
      </c>
    </row>
    <row r="5" spans="1:31" ht="164.25" customHeight="1">
      <c r="A5" s="135" t="s">
        <v>150</v>
      </c>
      <c r="B5" s="136" t="s">
        <v>131</v>
      </c>
      <c r="C5" s="136" t="s">
        <v>155</v>
      </c>
      <c r="D5" s="136" t="s">
        <v>131</v>
      </c>
      <c r="E5" s="137" t="s">
        <v>174</v>
      </c>
      <c r="F5" s="138" t="s">
        <v>175</v>
      </c>
      <c r="G5" s="136" t="s">
        <v>157</v>
      </c>
      <c r="H5" s="136" t="s">
        <v>158</v>
      </c>
      <c r="I5" s="138"/>
      <c r="J5" s="138"/>
      <c r="K5" s="138" t="s">
        <v>176</v>
      </c>
      <c r="L5" s="138" t="s">
        <v>177</v>
      </c>
      <c r="M5" s="138" t="s">
        <v>178</v>
      </c>
      <c r="N5" s="138" t="s">
        <v>179</v>
      </c>
      <c r="O5" s="136" t="s">
        <v>160</v>
      </c>
      <c r="P5" s="136" t="s">
        <v>131</v>
      </c>
      <c r="Q5" s="136" t="s">
        <v>161</v>
      </c>
      <c r="R5" s="136" t="s">
        <v>162</v>
      </c>
      <c r="S5" s="136" t="s">
        <v>163</v>
      </c>
      <c r="T5" s="136" t="s">
        <v>164</v>
      </c>
      <c r="U5" s="136" t="s">
        <v>165</v>
      </c>
      <c r="V5" s="136" t="s">
        <v>166</v>
      </c>
      <c r="W5" s="136" t="s">
        <v>167</v>
      </c>
      <c r="X5" s="136" t="s">
        <v>168</v>
      </c>
      <c r="Y5" s="136" t="s">
        <v>169</v>
      </c>
      <c r="Z5" s="136" t="s">
        <v>170</v>
      </c>
      <c r="AA5" s="136" t="s">
        <v>171</v>
      </c>
      <c r="AB5" s="136" t="s">
        <v>172</v>
      </c>
      <c r="AC5" s="136" t="s">
        <v>173</v>
      </c>
      <c r="AD5" s="136" t="s">
        <v>131</v>
      </c>
      <c r="AE5" s="136" t="s">
        <v>155</v>
      </c>
    </row>
    <row r="6" spans="1:31" s="140" customFormat="1" ht="12">
      <c r="A6" s="139" t="s">
        <v>133</v>
      </c>
      <c r="B6" s="140">
        <f>'[1]шердатский'!B6+'[1]асино'!B6+'[1]бакчарск'!B6+'[1]ДД1'!B6+'[1]дд4'!B6+'[1]крыловск'!B6+'[1]малиновск'!B6+'[1]новиковский'!B6+'[1]санаторный'!B6+'[1]семилуженский'!B6+'[1]тегульдет'!B6+'[1]тогурск'!B6+'[1]уртамск'!B6+'[1]шегарск'!B6+'[1]интерн 6'!B6+'[1]Северск'!B6</f>
        <v>690</v>
      </c>
      <c r="C6" s="140">
        <f>'[1]шердатский'!C6+'[1]асино'!C6+'[1]бакчарск'!C6+'[1]ДД1'!C6+'[1]шк-интернат 33'!C6+'[1]дд4'!C6+'[1]крыловск'!C6+'[1]малиновск'!C6+'[1]новиковский'!C6+'[1]санаторный'!C6+'[1]семилуженский'!C6+'[1]тегульдет'!C6+'[1]тогурск'!C6+'[1]уртамск'!C6+'[1]шегарск'!C6+'[1]интерн 6'!C6+'[1]Северск'!C6</f>
        <v>138</v>
      </c>
      <c r="D6" s="140">
        <f>'[1]шердатский'!D6+'[1]асино'!D6+'[1]бакчарск'!D6+'[1]ДД1'!D6+'[1]шк-интернат 33'!D6+'[1]дд4'!D6+'[1]крыловск'!D6+'[1]малиновск'!D6+'[1]новиковский'!D6+'[1]санаторный'!D6+'[1]семилуженский'!D6+'[1]тегульдет'!D6+'[1]тогурск'!D6+'[1]уртамск'!D6+'[1]шегарск'!D6+'[1]интерн 6'!D6+'[1]Северск'!D6</f>
        <v>141</v>
      </c>
      <c r="E6" s="140">
        <f>'[1]шердатский'!E6+'[1]асино'!E6+'[1]бакчарск'!E6+'[1]ДД1'!E6+'[1]шк-интернат 33'!E6+'[1]дд4'!E6+'[1]крыловск'!E6+'[1]малиновск'!E6+'[1]новиковский'!E6+'[1]санаторный'!E6+'[1]семилуженский'!E6+'[1]тегульдет'!E6+'[1]тогурск'!E6+'[1]уртамск'!E6+'[1]шегарск'!E6+'[1]интерн 6'!E6+'[1]Северск'!E6</f>
        <v>11</v>
      </c>
      <c r="F6" s="140">
        <f>'[1]шердатский'!F6+'[1]асино'!F6+'[1]бакчарск'!F6+'[1]ДД1'!F6+'[1]шк-интернат 33'!F6+'[1]дд4'!F6+'[1]крыловск'!F6+'[1]малиновск'!F6+'[1]новиковский'!F6+'[1]санаторный'!F6+'[1]семилуженский'!F6+'[1]тегульдет'!F6+'[1]тогурск'!F6+'[1]уртамск'!F6+'[1]шегарск'!F6+'[1]интерн 6'!F6+'[1]Северск'!F6</f>
        <v>7</v>
      </c>
      <c r="G6" s="140">
        <f>'[1]шердатский'!G6+'[1]асино'!G6+'[1]бакчарск'!G6+'[1]ДД1'!G6+'[1]шк-интернат 33'!G6+'[1]дд4'!G6+'[1]крыловск'!G6+'[1]малиновск'!G6+'[1]новиковский'!G6+'[1]санаторный'!G6+'[1]семилуженский'!G6+'[1]тегульдет'!G6+'[1]тогурск'!G6+'[1]уртамск'!G6+'[1]шегарск'!G6+'[1]интерн 6'!G6+'[1]Северск'!G6</f>
        <v>34</v>
      </c>
      <c r="H6" s="140">
        <f>'[1]шердатский'!H6+'[1]асино'!H6+'[1]бакчарск'!H6+'[1]ДД1'!H6+'[1]шк-интернат 33'!H6+'[1]дд4'!H6+'[1]крыловск'!H6+'[1]малиновск'!H6+'[1]новиковский'!H6+'[1]санаторный'!H6+'[1]семилуженский'!H6+'[1]тегульдет'!H6+'[1]тогурск'!H6+'[1]уртамск'!H6+'[1]шегарск'!H6+'[1]интерн 6'!H6+'[1]Северск'!H6</f>
        <v>16</v>
      </c>
      <c r="I6" s="140">
        <f>'[1]шердатский'!I6+'[1]асино'!I6+'[1]бакчарск'!I6+'[1]ДД1'!I6+'[1]шк-интернат 33'!I6+'[1]дд4'!I6+'[1]крыловск'!I6+'[1]малиновск'!I6+'[1]новиковский'!I6+'[1]санаторный'!I6+'[1]семилуженский'!I6+'[1]тегульдет'!I6+'[1]тогурск'!I6+'[1]уртамск'!I6+'[1]шегарск'!I6+'[1]интерн 6'!I6+'[1]Северск'!I6</f>
        <v>2</v>
      </c>
      <c r="J6" s="140">
        <f>'[1]шердатский'!J6+'[1]асино'!J6+'[1]бакчарск'!J6+'[1]ДД1'!J6+'[1]шк-интернат 33'!J6+'[1]дд4'!J6+'[1]крыловск'!J6+'[1]малиновск'!J6+'[1]новиковский'!J6+'[1]санаторный'!J6+'[1]семилуженский'!J6+'[1]тегульдет'!J6+'[1]тогурск'!J6+'[1]уртамск'!J6+'[1]шегарск'!J6+'[1]интерн 6'!J6+'[1]Северск'!J6</f>
        <v>53</v>
      </c>
      <c r="K6" s="140">
        <f>'[1]шердатский'!K6+'[1]асино'!K6+'[1]бакчарск'!K6+'[1]ДД1'!K6+'[1]шк-интернат 33'!K6+'[1]дд4'!K6+'[1]крыловск'!K6+'[1]малиновск'!K6+'[1]новиковский'!K6+'[1]санаторный'!K6+'[1]семилуженский'!K6+'[1]тегульдет'!K6+'[1]тогурск'!K6+'[1]уртамск'!K6+'[1]шегарск'!K6+'[1]интерн 6'!K6+'[1]Северск'!K6</f>
        <v>2</v>
      </c>
      <c r="L6" s="140">
        <f>'[1]шердатский'!L6+'[1]асино'!L6+'[1]бакчарск'!L6+'[1]ДД1'!L6+'[1]шк-интернат 33'!L6+'[1]дд4'!L6+'[1]крыловск'!L6+'[1]малиновск'!L6+'[1]новиковский'!L6+'[1]санаторный'!L6+'[1]семилуженский'!L6+'[1]тегульдет'!L6+'[1]тогурск'!L6+'[1]уртамск'!L6+'[1]шегарск'!L6+'[1]интерн 6'!L6+'[1]Северск'!L6</f>
        <v>13</v>
      </c>
      <c r="M6" s="140">
        <f>'[1]шердатский'!M6+'[1]асино'!M6+'[1]бакчарск'!M6+'[1]ДД1'!M6+'[1]шк-интернат 33'!M6+'[1]дд4'!M6+'[1]крыловск'!M6+'[1]малиновск'!M6+'[1]новиковский'!M6+'[1]санаторный'!M6+'[1]семилуженский'!M6+'[1]тегульдет'!M6+'[1]тогурск'!M6+'[1]уртамск'!M6+'[1]шегарск'!M6+'[1]интерн 6'!M6+'[1]Северск'!M6</f>
        <v>0</v>
      </c>
      <c r="N6" s="140">
        <f>'[1]шердатский'!N6+'[1]асино'!N6+'[1]бакчарск'!N6+'[1]ДД1'!N6+'[1]шк-интернат 33'!N6+'[1]дд4'!N6+'[1]крыловск'!N6+'[1]малиновск'!N6+'[1]новиковский'!N6+'[1]санаторный'!N6+'[1]семилуженский'!N6+'[1]тегульдет'!N6+'[1]тогурск'!N6+'[1]уртамск'!N6+'[1]шегарск'!N6+'[1]интерн 6'!N6+'[1]Северск'!N6</f>
        <v>1</v>
      </c>
      <c r="O6" s="140">
        <f>'[1]шердатский'!O6+'[1]асино'!O6+'[1]бакчарск'!O6+'[1]ДД1'!O6+'[1]шк-интернат 33'!O6+'[1]дд4'!O6+'[1]крыловск'!O6+'[1]малиновск'!O6+'[1]новиковский'!O6+'[1]санаторный'!O6+'[1]семилуженский'!O6+'[1]тегульдет'!O6+'[1]тогурск'!O6+'[1]уртамск'!O6+'[1]шегарск'!O6+'[1]интерн 6'!O6+'[1]Северск'!O6</f>
        <v>1</v>
      </c>
      <c r="P6" s="140">
        <f aca="true" t="shared" si="0" ref="P6:P11">B6+D6-AD6</f>
        <v>166</v>
      </c>
      <c r="Q6" s="140">
        <f>'[1]шердатский'!Q6+'[1]асино'!Q6+'[1]бакчарск'!Q6+'[1]ДД1'!Q6+'[1]шк-интернат 33'!Q6+'[1]дд4'!Q6+'[1]крыловск'!Q6+'[1]малиновск'!Q6+'[1]новиковский'!Q6+'[1]санаторный'!Q6+'[1]семилуженский'!Q6+'[1]тегульдет'!Q6+'[1]тогурск'!Q6+'[1]уртамск'!Q6+'[1]шегарск'!Q6+'[1]интерн 6'!Q6+'[1]Северск'!Q6</f>
        <v>1</v>
      </c>
      <c r="R6" s="140">
        <f>'[1]шердатский'!R6+'[1]асино'!R6+'[1]бакчарск'!R6+'[1]ДД1'!R6+'[1]шк-интернат 33'!R6+'[1]дд4'!R6+'[1]крыловск'!R6+'[1]малиновск'!R6+'[1]новиковский'!R6+'[1]санаторный'!R6+'[1]семилуженский'!R6+'[1]тегульдет'!R6+'[1]тогурск'!R6+'[1]уртамск'!R6+'[1]шегарск'!R6+'[1]интерн 6'!R6+'[1]Северск'!R6</f>
        <v>13</v>
      </c>
      <c r="S6" s="140">
        <f>'[1]шердатский'!S6+'[1]асино'!S6+'[1]бакчарск'!S6+'[1]ДД1'!S6+'[1]шк-интернат 33'!S6+'[1]дд4'!S6+'[1]крыловск'!S6+'[1]малиновск'!S6+'[1]новиковский'!S6+'[1]санаторный'!S6+'[1]семилуженский'!S6+'[1]тегульдет'!S6+'[1]тогурск'!S6+'[1]уртамск'!S6+'[1]шегарск'!S6+'[1]интерн 6'!S6+'[1]Северск'!S6</f>
        <v>6</v>
      </c>
      <c r="T6" s="140">
        <f>'[1]шердатский'!T6+'[1]асино'!T6+'[1]бакчарск'!T6+'[1]ДД1'!T6+'[1]шк-интернат 33'!T6+'[1]дд4'!T6+'[1]крыловск'!T6+'[1]малиновск'!T6+'[1]новиковский'!T6+'[1]санаторный'!T6+'[1]семилуженский'!T6+'[1]тегульдет'!T6+'[1]тогурск'!T6+'[1]уртамск'!T6+'[1]шегарск'!T6+'[1]интерн 6'!T6+'[1]Северск'!T6</f>
        <v>2</v>
      </c>
      <c r="U6" s="140">
        <f>'[1]шердатский'!U6+'[1]асино'!U6+'[1]бакчарск'!U6+'[1]ДД1'!U6+'[1]шк-интернат 33'!U6+'[1]дд4'!U6+'[1]крыловск'!U6+'[1]малиновск'!U6+'[1]новиковский'!U6+'[1]санаторный'!U6+'[1]семилуженский'!U6+'[1]тегульдет'!U6+'[1]тогурск'!U6+'[1]уртамск'!U6+'[1]шегарск'!U6+'[1]интерн 6'!U6+'[1]Северск'!U6</f>
        <v>16</v>
      </c>
      <c r="V6" s="140">
        <f>'[1]шердатский'!V6+'[1]асино'!V6+'[1]бакчарск'!V6+'[1]ДД1'!V6+'[1]шк-интернат 33'!V6+'[1]дд4'!V6+'[1]крыловск'!V6+'[1]малиновск'!V6+'[1]новиковский'!V6+'[1]санаторный'!V6+'[1]семилуженский'!V6+'[1]тегульдет'!V6+'[1]тогурск'!V6+'[1]уртамск'!V6+'[1]шегарск'!V6+'[1]интерн 6'!V6+'[1]Северск'!V6</f>
        <v>76</v>
      </c>
      <c r="W6" s="140">
        <f>'[1]шердатский'!W6+'[1]асино'!W6+'[1]бакчарск'!W6+'[1]ДД1'!W6+'[1]шк-интернат 33'!W6+'[1]дд4'!W6+'[1]крыловск'!W6+'[1]малиновск'!W6+'[1]новиковский'!W6+'[1]санаторный'!W6+'[1]семилуженский'!W6+'[1]тегульдет'!W6+'[1]тогурск'!W6+'[1]уртамск'!W6+'[1]шегарск'!W6+'[1]интерн 6'!W6+'[1]Северск'!W6</f>
        <v>0</v>
      </c>
      <c r="X6" s="140">
        <f>'[1]шердатский'!X6+'[1]асино'!X6+'[1]бакчарск'!X6+'[1]ДД1'!X6+'[1]шк-интернат 33'!X6+'[1]дд4'!X6+'[1]крыловск'!X6+'[1]малиновск'!X6+'[1]новиковский'!X6+'[1]санаторный'!X6+'[1]семилуженский'!X6+'[1]тегульдет'!X6+'[1]тогурск'!X6+'[1]уртамск'!X6+'[1]шегарск'!X6+'[1]интерн 6'!X6+'[1]Северск'!X6</f>
        <v>15</v>
      </c>
      <c r="Y6" s="140">
        <f>'[1]шердатский'!Y6+'[1]асино'!Y6+'[1]бакчарск'!Y6+'[1]ДД1'!Y6+'[1]шк-интернат 33'!Y6+'[1]дд4'!Y6+'[1]крыловск'!Y6+'[1]малиновск'!Y6+'[1]новиковский'!Y6+'[1]санаторный'!Y6+'[1]семилуженский'!Y6+'[1]тегульдет'!Y6+'[1]тогурск'!Y6+'[1]уртамск'!Y6+'[1]шегарск'!Y6+'[1]интерн 6'!Y6+'[1]Северск'!Y6</f>
        <v>0</v>
      </c>
      <c r="Z6" s="140">
        <f>'[1]шердатский'!Z6+'[1]асино'!Z6+'[1]бакчарск'!Z6+'[1]ДД1'!Z6+'[1]шк-интернат 33'!Z6+'[1]дд4'!Z6+'[1]крыловск'!Z6+'[1]малиновск'!Z6+'[1]новиковский'!Z6+'[1]санаторный'!Z6+'[1]семилуженский'!Z6+'[1]тегульдет'!Z6+'[1]тогурск'!Z6+'[1]уртамск'!Z6+'[1]шегарск'!Z6+'[1]интерн 6'!Z6+'[1]Северск'!Z6</f>
        <v>12</v>
      </c>
      <c r="AA6" s="140">
        <f>'[1]шердатский'!AA6+'[1]асино'!AA6+'[1]бакчарск'!AA6+'[1]ДД1'!AA6+'[1]шк-интернат 33'!AA6+'[1]дд4'!AA6+'[1]крыловск'!AA6+'[1]малиновск'!AA6+'[1]новиковский'!AA6+'[1]санаторный'!AA6+'[1]семилуженский'!AA6+'[1]тегульдет'!AA6+'[1]тогурск'!AA6+'[1]уртамск'!AA6+'[1]шегарск'!AA6+'[1]интерн 6'!AA6+'[1]Северск'!AA6</f>
        <v>17</v>
      </c>
      <c r="AB6" s="140">
        <f>'[1]шердатский'!AB6+'[1]асино'!AB6+'[1]бакчарск'!AB6+'[1]ДД1'!AB6+'[1]шк-интернат 33'!AB6+'[1]дд4'!AB6+'[1]крыловск'!AB6+'[1]малиновск'!AB6+'[1]новиковский'!AB6+'[1]санаторный'!AB6+'[1]семилуженский'!AB6+'[1]тегульдет'!AB6+'[1]тогурск'!AB6+'[1]уртамск'!AB6+'[1]шегарск'!AB6+'[1]интерн 6'!AB6+'[1]Северск'!AB6</f>
        <v>8</v>
      </c>
      <c r="AC6" s="140">
        <f>'[1]шердатский'!AC6+'[1]асино'!AC6+'[1]бакчарск'!AC6+'[1]ДД1'!AC6+'[1]шк-интернат 33'!AC6+'[1]дд4'!AC6+'[1]крыловск'!AC6+'[1]малиновск'!AC6+'[1]новиковский'!AC6+'[1]санаторный'!AC6+'[1]семилуженский'!AC6+'[1]тегульдет'!AC6+'[1]тогурск'!AC6+'[1]уртамск'!AC6+'[1]шегарск'!AC6+'[1]интерн 6'!AC6+'[1]Северск'!AC6</f>
        <v>27</v>
      </c>
      <c r="AD6" s="140">
        <f>'[1]шердатский'!AD6+'[1]асино'!AD6+'[1]бакчарск'!AD6+'[1]ДД1'!AD6+'[1]шк-интернат 33'!AD6+'[1]дд4'!AD6+'[1]крыловск'!AD6+'[1]малиновск'!AD6+'[1]новиковский'!AD6+'[1]санаторный'!AD6+'[1]семилуженский'!AD6+'[1]тегульдет'!AD6+'[1]тогурск'!AD6+'[1]уртамск'!AD6+'[1]шегарск'!AD6+'[1]интерн 6'!AD6+'[1]Северск'!AD6</f>
        <v>665</v>
      </c>
      <c r="AE6" s="140">
        <f>'[1]шердатский'!AE6+'[1]асино'!AE6+'[1]бакчарск'!AE6+'[1]ДД1'!AE6+'[1]шк-интернат 33'!AE6+'[1]дд4'!AE6+'[1]крыловск'!AE6+'[1]малиновск'!AE6+'[1]новиковский'!AE6+'[1]санаторный'!AE6+'[1]семилуженский'!AE6+'[1]тегульдет'!AE6+'[1]тогурск'!AE6+'[1]уртамск'!AE6+'[1]шегарск'!AE6+'[1]интерн 6'!AE6+'[1]Северск'!AE6</f>
        <v>19</v>
      </c>
    </row>
    <row r="7" spans="1:31" ht="12">
      <c r="A7" s="15" t="s">
        <v>134</v>
      </c>
      <c r="B7" s="155">
        <f>'[1]шердатский'!B7+'[1]асино'!B7+'[1]бакчарск'!B7+'[1]ДД1'!B7+'[1]шк-интернат 33'!B7+'[1]дд4'!B7+'[1]крыловск'!B7+'[1]малиновск'!B7+'[1]новиковский'!B7+'[1]санаторный'!B7+'[1]семилуженский'!B7+'[1]тегульдет'!B7+'[1]тогурск'!B7+'[1]уртамск'!B7+'[1]шегарск'!B7+'[1]интерн 6'!B7+'[1]Северск'!B7</f>
        <v>19</v>
      </c>
      <c r="C7" s="155">
        <f>'[1]шердатский'!C7+'[1]асино'!C7+'[1]бакчарск'!C7+'[1]ДД1'!C7+'[1]шк-интернат 33'!C7+'[1]дд4'!C7+'[1]крыловск'!C7+'[1]малиновск'!C7+'[1]новиковский'!C7+'[1]санаторный'!C7+'[1]семилуженский'!C7+'[1]тегульдет'!C7+'[1]тогурск'!C7+'[1]уртамск'!C7+'[1]шегарск'!C7+'[1]интерн 6'!C7+'[1]Северск'!C7</f>
        <v>3</v>
      </c>
      <c r="D7" s="155">
        <f>'[1]шердатский'!D7+'[1]асино'!D7+'[1]бакчарск'!D7+'[1]ДД1'!D7+'[1]шк-интернат 33'!D7+'[1]дд4'!D7+'[1]крыловск'!D7+'[1]малиновск'!D7+'[1]новиковский'!D7+'[1]санаторный'!D7+'[1]семилуженский'!D7+'[1]тегульдет'!D7+'[1]тогурск'!D7+'[1]уртамск'!D7+'[1]шегарск'!D7+'[1]интерн 6'!D7+'[1]Северск'!D7</f>
        <v>7</v>
      </c>
      <c r="E7" s="155">
        <f>'[1]шердатский'!E7+'[1]асино'!E7+'[1]бакчарск'!E7+'[1]ДД1'!E7+'[1]шк-интернат 33'!E7+'[1]дд4'!E7+'[1]крыловск'!E7+'[1]малиновск'!E7+'[1]новиковский'!E7+'[1]санаторный'!E7+'[1]семилуженский'!E7+'[1]тегульдет'!E7+'[1]тогурск'!E7+'[1]уртамск'!E7+'[1]шегарск'!E7+'[1]интерн 6'!E7+'[1]Северск'!E7</f>
        <v>0</v>
      </c>
      <c r="F7" s="155">
        <f>'[1]шердатский'!F7+'[1]асино'!F7+'[1]бакчарск'!F7+'[1]ДД1'!F7+'[1]шк-интернат 33'!F7+'[1]дд4'!F7+'[1]крыловск'!F7+'[1]малиновск'!F7+'[1]новиковский'!F7+'[1]санаторный'!F7+'[1]семилуженский'!F7+'[1]тегульдет'!F7+'[1]тогурск'!F7+'[1]уртамск'!F7+'[1]шегарск'!F7+'[1]интерн 6'!F7+'[1]Северск'!F7</f>
        <v>0</v>
      </c>
      <c r="G7" s="155">
        <f>'[1]шердатский'!G7+'[1]асино'!G7+'[1]бакчарск'!G7+'[1]ДД1'!G7+'[1]шк-интернат 33'!G7+'[1]дд4'!G7+'[1]крыловск'!G7+'[1]малиновск'!G7+'[1]новиковский'!G7+'[1]санаторный'!G7+'[1]семилуженский'!G7+'[1]тегульдет'!G7+'[1]тогурск'!G7+'[1]уртамск'!G7+'[1]шегарск'!G7+'[1]интерн 6'!G7+'[1]Северск'!G7</f>
        <v>0</v>
      </c>
      <c r="H7" s="155">
        <f>'[1]шердатский'!H7+'[1]асино'!H7+'[1]бакчарск'!H7+'[1]ДД1'!H7+'[1]шк-интернат 33'!H7+'[1]дд4'!H7+'[1]крыловск'!H7+'[1]малиновск'!H7+'[1]новиковский'!H7+'[1]санаторный'!H7+'[1]семилуженский'!H7+'[1]тегульдет'!H7+'[1]тогурск'!H7+'[1]уртамск'!H7+'[1]шегарск'!H7+'[1]интерн 6'!H7+'[1]Северск'!H7</f>
        <v>6</v>
      </c>
      <c r="I7" s="155">
        <f>'[1]шердатский'!I7+'[1]асино'!I7+'[1]бакчарск'!I7+'[1]ДД1'!I7+'[1]шк-интернат 33'!I7+'[1]дд4'!I7+'[1]крыловск'!I7+'[1]малиновск'!I7+'[1]новиковский'!I7+'[1]санаторный'!I7+'[1]семилуженский'!I7+'[1]тегульдет'!I7+'[1]тогурск'!I7+'[1]уртамск'!I7+'[1]шегарск'!I7+'[1]интерн 6'!I7+'[1]Северск'!I7</f>
        <v>0</v>
      </c>
      <c r="J7" s="155">
        <f>'[1]шердатский'!J7+'[1]асино'!J7+'[1]бакчарск'!J7+'[1]ДД1'!J7+'[1]шк-интернат 33'!J7+'[1]дд4'!J7+'[1]крыловск'!J7+'[1]малиновск'!J7+'[1]новиковский'!J7+'[1]санаторный'!J7+'[1]семилуженский'!J7+'[1]тегульдет'!J7+'[1]тогурск'!J7+'[1]уртамск'!J7+'[1]шегарск'!J7+'[1]интерн 6'!J7+'[1]Северск'!J7</f>
        <v>1</v>
      </c>
      <c r="K7" s="155">
        <f>'[1]шердатский'!K7+'[1]асино'!K7+'[1]бакчарск'!K7+'[1]ДД1'!K7+'[1]шк-интернат 33'!K7+'[1]дд4'!K7+'[1]крыловск'!K7+'[1]малиновск'!K7+'[1]новиковский'!K7+'[1]санаторный'!K7+'[1]семилуженский'!K7+'[1]тегульдет'!K7+'[1]тогурск'!K7+'[1]уртамск'!K7+'[1]шегарск'!K7+'[1]интерн 6'!K7+'[1]Северск'!K7</f>
        <v>0</v>
      </c>
      <c r="L7" s="155">
        <f>'[1]шердатский'!L7+'[1]асино'!L7+'[1]бакчарск'!L7+'[1]ДД1'!L7+'[1]шк-интернат 33'!L7+'[1]дд4'!L7+'[1]крыловск'!L7+'[1]малиновск'!L7+'[1]новиковский'!L7+'[1]санаторный'!L7+'[1]семилуженский'!L7+'[1]тегульдет'!L7+'[1]тогурск'!L7+'[1]уртамск'!L7+'[1]шегарск'!L7+'[1]интерн 6'!L7+'[1]Северск'!L7</f>
        <v>0</v>
      </c>
      <c r="M7" s="155">
        <f>'[1]шердатский'!M7+'[1]асино'!M7+'[1]бакчарск'!M7+'[1]ДД1'!M7+'[1]шк-интернат 33'!M7+'[1]дд4'!M7+'[1]крыловск'!M7+'[1]малиновск'!M7+'[1]новиковский'!M7+'[1]санаторный'!M7+'[1]семилуженский'!M7+'[1]тегульдет'!M7+'[1]тогурск'!M7+'[1]уртамск'!M7+'[1]шегарск'!M7+'[1]интерн 6'!M7+'[1]Северск'!M7</f>
        <v>0</v>
      </c>
      <c r="N7" s="155">
        <f>'[1]шердатский'!N7+'[1]асино'!N7+'[1]бакчарск'!N7+'[1]ДД1'!N7+'[1]шк-интернат 33'!N7+'[1]дд4'!N7+'[1]крыловск'!N7+'[1]малиновск'!N7+'[1]новиковский'!N7+'[1]санаторный'!N7+'[1]семилуженский'!N7+'[1]тегульдет'!N7+'[1]тогурск'!N7+'[1]уртамск'!N7+'[1]шегарск'!N7+'[1]интерн 6'!N7+'[1]Северск'!N7</f>
        <v>0</v>
      </c>
      <c r="O7" s="155">
        <f>'[1]шердатский'!O7+'[1]асино'!O7+'[1]бакчарск'!O7+'[1]ДД1'!O7+'[1]шк-интернат 33'!O7+'[1]дд4'!O7+'[1]крыловск'!O7+'[1]малиновск'!O7+'[1]новиковский'!O7+'[1]санаторный'!O7+'[1]семилуженский'!O7+'[1]тегульдет'!O7+'[1]тогурск'!O7+'[1]уртамск'!O7+'[1]шегарск'!O7+'[1]интерн 6'!O7+'[1]Северск'!O7</f>
        <v>0</v>
      </c>
      <c r="P7" s="140">
        <f t="shared" si="0"/>
        <v>6</v>
      </c>
      <c r="Q7" s="155">
        <f>'[1]шердатский'!Q7+'[1]асино'!Q7+'[1]бакчарск'!Q7+'[1]ДД1'!Q7+'[1]шк-интернат 33'!Q7+'[1]дд4'!Q7+'[1]крыловск'!Q7+'[1]малиновск'!Q7+'[1]новиковский'!Q7+'[1]санаторный'!Q7+'[1]семилуженский'!Q7+'[1]тегульдет'!Q7+'[1]тогурск'!Q7+'[1]уртамск'!Q7+'[1]шегарск'!Q7+'[1]интерн 6'!Q7+'[1]Северск'!Q7</f>
        <v>0</v>
      </c>
      <c r="R7" s="155">
        <f>'[1]шердатский'!R7+'[1]асино'!R7+'[1]бакчарск'!R7+'[1]ДД1'!R7+'[1]шк-интернат 33'!R7+'[1]дд4'!R7+'[1]крыловск'!R7+'[1]малиновск'!R7+'[1]новиковский'!R7+'[1]санаторный'!R7+'[1]семилуженский'!R7+'[1]тегульдет'!R7+'[1]тогурск'!R7+'[1]уртамск'!R7+'[1]шегарск'!R7+'[1]интерн 6'!R7+'[1]Северск'!R7</f>
        <v>0</v>
      </c>
      <c r="S7" s="155">
        <f>'[1]шердатский'!S7+'[1]асино'!S7+'[1]бакчарск'!S7+'[1]ДД1'!S7+'[1]шк-интернат 33'!S7+'[1]дд4'!S7+'[1]крыловск'!S7+'[1]малиновск'!S7+'[1]новиковский'!S7+'[1]санаторный'!S7+'[1]семилуженский'!S7+'[1]тегульдет'!S7+'[1]тогурск'!S7+'[1]уртамск'!S7+'[1]шегарск'!S7+'[1]интерн 6'!S7+'[1]Северск'!S7</f>
        <v>0</v>
      </c>
      <c r="T7" s="155">
        <f>'[1]шердатский'!T7+'[1]асино'!T7+'[1]бакчарск'!T7+'[1]ДД1'!T7+'[1]шк-интернат 33'!T7+'[1]дд4'!T7+'[1]крыловск'!T7+'[1]малиновск'!T7+'[1]новиковский'!T7+'[1]санаторный'!T7+'[1]семилуженский'!T7+'[1]тегульдет'!T7+'[1]тогурск'!T7+'[1]уртамск'!T7+'[1]шегарск'!T7+'[1]интерн 6'!T7+'[1]Северск'!T7</f>
        <v>0</v>
      </c>
      <c r="U7" s="155">
        <f>'[1]шердатский'!U7+'[1]асино'!U7+'[1]бакчарск'!U7+'[1]ДД1'!U7+'[1]шк-интернат 33'!U7+'[1]дд4'!U7+'[1]крыловск'!U7+'[1]малиновск'!U7+'[1]новиковский'!U7+'[1]санаторный'!U7+'[1]семилуженский'!U7+'[1]тегульдет'!U7+'[1]тогурск'!U7+'[1]уртамск'!U7+'[1]шегарск'!U7+'[1]интерн 6'!U7+'[1]Северск'!U7</f>
        <v>0</v>
      </c>
      <c r="V7" s="155">
        <f>'[1]шердатский'!V7+'[1]асино'!V7+'[1]бакчарск'!V7+'[1]ДД1'!V7+'[1]шк-интернат 33'!V7+'[1]дд4'!V7+'[1]крыловск'!V7+'[1]малиновск'!V7+'[1]новиковский'!V7+'[1]санаторный'!V7+'[1]семилуженский'!V7+'[1]тегульдет'!V7+'[1]тогурск'!V7+'[1]уртамск'!V7+'[1]шегарск'!V7+'[1]интерн 6'!V7+'[1]Северск'!V7</f>
        <v>0</v>
      </c>
      <c r="W7" s="155">
        <f>'[1]шердатский'!W7+'[1]асино'!W7+'[1]бакчарск'!W7+'[1]ДД1'!W7+'[1]шк-интернат 33'!W7+'[1]дд4'!W7+'[1]крыловск'!W7+'[1]малиновск'!W7+'[1]новиковский'!W7+'[1]санаторный'!W7+'[1]семилуженский'!W7+'[1]тегульдет'!W7+'[1]тогурск'!W7+'[1]уртамск'!W7+'[1]шегарск'!W7+'[1]интерн 6'!W7+'[1]Северск'!W7</f>
        <v>0</v>
      </c>
      <c r="X7" s="155">
        <f>'[1]шердатский'!X7+'[1]асино'!X7+'[1]бакчарск'!X7+'[1]ДД1'!X7+'[1]шк-интернат 33'!X7+'[1]дд4'!X7+'[1]крыловск'!X7+'[1]малиновск'!X7+'[1]новиковский'!X7+'[1]санаторный'!X7+'[1]семилуженский'!X7+'[1]тегульдет'!X7+'[1]тогурск'!X7+'[1]уртамск'!X7+'[1]шегарск'!X7+'[1]интерн 6'!X7+'[1]Северск'!X7</f>
        <v>3</v>
      </c>
      <c r="Y7" s="155">
        <f>'[1]шердатский'!Y7+'[1]асино'!Y7+'[1]бакчарск'!Y7+'[1]ДД1'!Y7+'[1]шк-интернат 33'!Y7+'[1]дд4'!Y7+'[1]крыловск'!Y7+'[1]малиновск'!Y7+'[1]новиковский'!Y7+'[1]санаторный'!Y7+'[1]семилуженский'!Y7+'[1]тегульдет'!Y7+'[1]тогурск'!Y7+'[1]уртамск'!Y7+'[1]шегарск'!Y7+'[1]интерн 6'!Y7+'[1]Северск'!Y7</f>
        <v>0</v>
      </c>
      <c r="Z7" s="155">
        <f>'[1]шердатский'!Z7+'[1]асино'!Z7+'[1]бакчарск'!Z7+'[1]ДД1'!Z7+'[1]шк-интернат 33'!Z7+'[1]дд4'!Z7+'[1]крыловск'!Z7+'[1]малиновск'!Z7+'[1]новиковский'!Z7+'[1]санаторный'!Z7+'[1]семилуженский'!Z7+'[1]тегульдет'!Z7+'[1]тогурск'!Z7+'[1]уртамск'!Z7+'[1]шегарск'!Z7+'[1]интерн 6'!Z7+'[1]Северск'!Z7</f>
        <v>0</v>
      </c>
      <c r="AA7" s="155">
        <f>'[1]шердатский'!AA7+'[1]асино'!AA7+'[1]бакчарск'!AA7+'[1]ДД1'!AA7+'[1]шк-интернат 33'!AA7+'[1]дд4'!AA7+'[1]крыловск'!AA7+'[1]малиновск'!AA7+'[1]новиковский'!AA7+'[1]санаторный'!AA7+'[1]семилуженский'!AA7+'[1]тегульдет'!AA7+'[1]тогурск'!AA7+'[1]уртамск'!AA7+'[1]шегарск'!AA7+'[1]интерн 6'!AA7+'[1]Северск'!AA7</f>
        <v>2</v>
      </c>
      <c r="AB7" s="155">
        <f>'[1]шердатский'!AB7+'[1]асино'!AB7+'[1]бакчарск'!AB7+'[1]ДД1'!AB7+'[1]шк-интернат 33'!AB7+'[1]дд4'!AB7+'[1]крыловск'!AB7+'[1]малиновск'!AB7+'[1]новиковский'!AB7+'[1]санаторный'!AB7+'[1]семилуженский'!AB7+'[1]тегульдет'!AB7+'[1]тогурск'!AB7+'[1]уртамск'!AB7+'[1]шегарск'!AB7+'[1]интерн 6'!AB7+'[1]Северск'!AB7</f>
        <v>1</v>
      </c>
      <c r="AC7" s="155">
        <f>'[1]шердатский'!AC7+'[1]асино'!AC7+'[1]бакчарск'!AC7+'[1]ДД1'!AC7+'[1]шк-интернат 33'!AC7+'[1]дд4'!AC7+'[1]крыловск'!AC7+'[1]малиновск'!AC7+'[1]новиковский'!AC7+'[1]санаторный'!AC7+'[1]семилуженский'!AC7+'[1]тегульдет'!AC7+'[1]тогурск'!AC7+'[1]уртамск'!AC7+'[1]шегарск'!AC7+'[1]интерн 6'!AC7+'[1]Северск'!AC7</f>
        <v>0</v>
      </c>
      <c r="AD7" s="155">
        <f>'[1]шердатский'!AD7+'[1]асино'!AD7+'[1]бакчарск'!AD7+'[1]ДД1'!AD7+'[1]шк-интернат 33'!AD7+'[1]дд4'!AD7+'[1]крыловск'!AD7+'[1]малиновск'!AD7+'[1]новиковский'!AD7+'[1]санаторный'!AD7+'[1]семилуженский'!AD7+'[1]тегульдет'!AD7+'[1]тогурск'!AD7+'[1]уртамск'!AD7+'[1]шегарск'!AD7+'[1]интерн 6'!AD7+'[1]Северск'!AD7</f>
        <v>20</v>
      </c>
      <c r="AE7" s="155">
        <f>'[1]шердатский'!AE7+'[1]асино'!AE7+'[1]бакчарск'!AE7+'[1]ДД1'!AE7+'[1]шк-интернат 33'!AE7+'[1]дд4'!AE7+'[1]крыловск'!AE7+'[1]малиновск'!AE7+'[1]новиковский'!AE7+'[1]санаторный'!AE7+'[1]семилуженский'!AE7+'[1]тегульдет'!AE7+'[1]тогурск'!AE7+'[1]уртамск'!AE7+'[1]шегарск'!AE7+'[1]интерн 6'!AE7+'[1]Северск'!AE7</f>
        <v>0</v>
      </c>
    </row>
    <row r="8" spans="1:31" ht="12">
      <c r="A8" s="15" t="s">
        <v>135</v>
      </c>
      <c r="B8" s="155">
        <f>'[1]шердатский'!B8+'[1]асино'!B8+'[1]бакчарск'!B8+'[1]ДД1'!B8+'[1]шк-интернат 33'!B8+'[1]дд4'!B8+'[1]крыловск'!B8+'[1]малиновск'!B8+'[1]новиковский'!B8+'[1]санаторный'!B8+'[1]семилуженский'!B8+'[1]тегульдет'!B8+'[1]тогурск'!B8+'[1]уртамск'!B8+'[1]шегарск'!B8+'[1]интерн 6'!B8+'[1]Северск'!B8</f>
        <v>13</v>
      </c>
      <c r="C8" s="155">
        <f>'[1]шердатский'!C8+'[1]асино'!C8+'[1]бакчарск'!C8+'[1]ДД1'!C8+'[1]шк-интернат 33'!C8+'[1]дд4'!C8+'[1]крыловск'!C8+'[1]малиновск'!C8+'[1]новиковский'!C8+'[1]санаторный'!C8+'[1]семилуженский'!C8+'[1]тегульдет'!C8+'[1]тогурск'!C8+'[1]уртамск'!C8+'[1]шегарск'!C8+'[1]интерн 6'!C8+'[1]Северск'!C8</f>
        <v>6</v>
      </c>
      <c r="D8" s="155">
        <f>'[1]шердатский'!D8+'[1]асино'!D8+'[1]бакчарск'!D8+'[1]ДД1'!D8+'[1]шк-интернат 33'!D8+'[1]дд4'!D8+'[1]крыловск'!D8+'[1]малиновск'!D8+'[1]новиковский'!D8+'[1]санаторный'!D8+'[1]семилуженский'!D8+'[1]тегульдет'!D8+'[1]тогурск'!D8+'[1]уртамск'!D8+'[1]шегарск'!D8+'[1]интерн 6'!D8+'[1]Северск'!D8</f>
        <v>2</v>
      </c>
      <c r="E8" s="155">
        <f>'[1]шердатский'!E8+'[1]асино'!E8+'[1]бакчарск'!E8+'[1]ДД1'!E8+'[1]шк-интернат 33'!E8+'[1]дд4'!E8+'[1]крыловск'!E8+'[1]малиновск'!E8+'[1]новиковский'!E8+'[1]санаторный'!E8+'[1]семилуженский'!E8+'[1]тегульдет'!E8+'[1]тогурск'!E8+'[1]уртамск'!E8+'[1]шегарск'!E8+'[1]интерн 6'!E8+'[1]Северск'!E8</f>
        <v>0</v>
      </c>
      <c r="F8" s="155">
        <f>'[1]шердатский'!F8+'[1]асино'!F8+'[1]бакчарск'!F8+'[1]ДД1'!F8+'[1]шк-интернат 33'!F8+'[1]дд4'!F8+'[1]крыловск'!F8+'[1]малиновск'!F8+'[1]новиковский'!F8+'[1]санаторный'!F8+'[1]семилуженский'!F8+'[1]тегульдет'!F8+'[1]тогурск'!F8+'[1]уртамск'!F8+'[1]шегарск'!F8+'[1]интерн 6'!F8+'[1]Северск'!F8</f>
        <v>0</v>
      </c>
      <c r="G8" s="155">
        <f>'[1]шердатский'!G8+'[1]асино'!G8+'[1]бакчарск'!G8+'[1]ДД1'!G8+'[1]шк-интернат 33'!G8+'[1]дд4'!G8+'[1]крыловск'!G8+'[1]малиновск'!G8+'[1]новиковский'!G8+'[1]санаторный'!G8+'[1]семилуженский'!G8+'[1]тегульдет'!G8+'[1]тогурск'!G8+'[1]уртамск'!G8+'[1]шегарск'!G8+'[1]интерн 6'!G8+'[1]Северск'!G8</f>
        <v>1</v>
      </c>
      <c r="H8" s="155">
        <f>'[1]шердатский'!H8+'[1]асино'!H8+'[1]бакчарск'!H8+'[1]ДД1'!H8+'[1]шк-интернат 33'!H8+'[1]дд4'!H8+'[1]крыловск'!H8+'[1]малиновск'!H8+'[1]новиковский'!H8+'[1]санаторный'!H8+'[1]семилуженский'!H8+'[1]тегульдет'!H8+'[1]тогурск'!H8+'[1]уртамск'!H8+'[1]шегарск'!H8+'[1]интерн 6'!H8+'[1]Северск'!H8</f>
        <v>0</v>
      </c>
      <c r="I8" s="155">
        <f>'[1]шердатский'!I8+'[1]асино'!I8+'[1]бакчарск'!I8+'[1]ДД1'!I8+'[1]шк-интернат 33'!I8+'[1]дд4'!I8+'[1]крыловск'!I8+'[1]малиновск'!I8+'[1]новиковский'!I8+'[1]санаторный'!I8+'[1]семилуженский'!I8+'[1]тегульдет'!I8+'[1]тогурск'!I8+'[1]уртамск'!I8+'[1]шегарск'!I8+'[1]интерн 6'!I8+'[1]Северск'!I8</f>
        <v>0</v>
      </c>
      <c r="J8" s="155">
        <f>'[1]шердатский'!J8+'[1]асино'!J8+'[1]бакчарск'!J8+'[1]ДД1'!J8+'[1]шк-интернат 33'!J8+'[1]дд4'!J8+'[1]крыловск'!J8+'[1]малиновск'!J8+'[1]новиковский'!J8+'[1]санаторный'!J8+'[1]семилуженский'!J8+'[1]тегульдет'!J8+'[1]тогурск'!J8+'[1]уртамск'!J8+'[1]шегарск'!J8+'[1]интерн 6'!J8+'[1]Северск'!J8</f>
        <v>1</v>
      </c>
      <c r="K8" s="155">
        <f>'[1]шердатский'!K8+'[1]асино'!K8+'[1]бакчарск'!K8+'[1]ДД1'!K8+'[1]шк-интернат 33'!K8+'[1]дд4'!K8+'[1]крыловск'!K8+'[1]малиновск'!K8+'[1]новиковский'!K8+'[1]санаторный'!K8+'[1]семилуженский'!K8+'[1]тегульдет'!K8+'[1]тогурск'!K8+'[1]уртамск'!K8+'[1]шегарск'!K8+'[1]интерн 6'!K8+'[1]Северск'!K8</f>
        <v>0</v>
      </c>
      <c r="L8" s="155">
        <f>'[1]шердатский'!L8+'[1]асино'!L8+'[1]бакчарск'!L8+'[1]ДД1'!L8+'[1]шк-интернат 33'!L8+'[1]дд4'!L8+'[1]крыловск'!L8+'[1]малиновск'!L8+'[1]новиковский'!L8+'[1]санаторный'!L8+'[1]семилуженский'!L8+'[1]тегульдет'!L8+'[1]тогурск'!L8+'[1]уртамск'!L8+'[1]шегарск'!L8+'[1]интерн 6'!L8+'[1]Северск'!L8</f>
        <v>0</v>
      </c>
      <c r="M8" s="155">
        <f>'[1]шердатский'!M8+'[1]асино'!M8+'[1]бакчарск'!M8+'[1]ДД1'!M8+'[1]шк-интернат 33'!M8+'[1]дд4'!M8+'[1]крыловск'!M8+'[1]малиновск'!M8+'[1]новиковский'!M8+'[1]санаторный'!M8+'[1]семилуженский'!M8+'[1]тегульдет'!M8+'[1]тогурск'!M8+'[1]уртамск'!M8+'[1]шегарск'!M8+'[1]интерн 6'!M8+'[1]Северск'!M8</f>
        <v>0</v>
      </c>
      <c r="N8" s="155">
        <f>'[1]шердатский'!N8+'[1]асино'!N8+'[1]бакчарск'!N8+'[1]ДД1'!N8+'[1]шк-интернат 33'!N8+'[1]дд4'!N8+'[1]крыловск'!N8+'[1]малиновск'!N8+'[1]новиковский'!N8+'[1]санаторный'!N8+'[1]семилуженский'!N8+'[1]тегульдет'!N8+'[1]тогурск'!N8+'[1]уртамск'!N8+'[1]шегарск'!N8+'[1]интерн 6'!N8+'[1]Северск'!N8</f>
        <v>0</v>
      </c>
      <c r="O8" s="155">
        <f>'[1]шердатский'!O8+'[1]асино'!O8+'[1]бакчарск'!O8+'[1]ДД1'!O8+'[1]шк-интернат 33'!O8+'[1]дд4'!O8+'[1]крыловск'!O8+'[1]малиновск'!O8+'[1]новиковский'!O8+'[1]санаторный'!O8+'[1]семилуженский'!O8+'[1]тегульдет'!O8+'[1]тогурск'!O8+'[1]уртамск'!O8+'[1]шегарск'!O8+'[1]интерн 6'!O8+'[1]Северск'!O8</f>
        <v>0</v>
      </c>
      <c r="P8" s="140">
        <f t="shared" si="0"/>
        <v>3</v>
      </c>
      <c r="Q8" s="155">
        <f>'[1]шердатский'!Q8+'[1]асино'!Q8+'[1]бакчарск'!Q8+'[1]ДД1'!Q8+'[1]шк-интернат 33'!Q8+'[1]дд4'!Q8+'[1]крыловск'!Q8+'[1]малиновск'!Q8+'[1]новиковский'!Q8+'[1]санаторный'!Q8+'[1]семилуженский'!Q8+'[1]тегульдет'!Q8+'[1]тогурск'!Q8+'[1]уртамск'!Q8+'[1]шегарск'!Q8+'[1]интерн 6'!Q8+'[1]Северск'!Q8</f>
        <v>0</v>
      </c>
      <c r="R8" s="155">
        <f>'[1]шердатский'!R8+'[1]асино'!R8+'[1]бакчарск'!R8+'[1]ДД1'!R8+'[1]шк-интернат 33'!R8+'[1]дд4'!R8+'[1]крыловск'!R8+'[1]малиновск'!R8+'[1]новиковский'!R8+'[1]санаторный'!R8+'[1]семилуженский'!R8+'[1]тегульдет'!R8+'[1]тогурск'!R8+'[1]уртамск'!R8+'[1]шегарск'!R8+'[1]интерн 6'!R8+'[1]Северск'!R8</f>
        <v>0</v>
      </c>
      <c r="S8" s="155">
        <f>'[1]шердатский'!S8+'[1]асино'!S8+'[1]бакчарск'!S8+'[1]ДД1'!S8+'[1]шк-интернат 33'!S8+'[1]дд4'!S8+'[1]крыловск'!S8+'[1]малиновск'!S8+'[1]новиковский'!S8+'[1]санаторный'!S8+'[1]семилуженский'!S8+'[1]тегульдет'!S8+'[1]тогурск'!S8+'[1]уртамск'!S8+'[1]шегарск'!S8+'[1]интерн 6'!S8+'[1]Северск'!S8</f>
        <v>0</v>
      </c>
      <c r="T8" s="155">
        <f>'[1]шердатский'!T8+'[1]асино'!T8+'[1]бакчарск'!T8+'[1]ДД1'!T8+'[1]шк-интернат 33'!T8+'[1]дд4'!T8+'[1]крыловск'!T8+'[1]малиновск'!T8+'[1]новиковский'!T8+'[1]санаторный'!T8+'[1]семилуженский'!T8+'[1]тегульдет'!T8+'[1]тогурск'!T8+'[1]уртамск'!T8+'[1]шегарск'!T8+'[1]интерн 6'!T8+'[1]Северск'!T8</f>
        <v>0</v>
      </c>
      <c r="U8" s="155">
        <f>'[1]шердатский'!U8+'[1]асино'!U8+'[1]бакчарск'!U8+'[1]ДД1'!U8+'[1]шк-интернат 33'!U8+'[1]дд4'!U8+'[1]крыловск'!U8+'[1]малиновск'!U8+'[1]новиковский'!U8+'[1]санаторный'!U8+'[1]семилуженский'!U8+'[1]тегульдет'!U8+'[1]тогурск'!U8+'[1]уртамск'!U8+'[1]шегарск'!U8+'[1]интерн 6'!U8+'[1]Северск'!U8</f>
        <v>0</v>
      </c>
      <c r="V8" s="155">
        <f>'[1]шердатский'!V8+'[1]асино'!V8+'[1]бакчарск'!V8+'[1]ДД1'!V8+'[1]шк-интернат 33'!V8+'[1]дд4'!V8+'[1]крыловск'!V8+'[1]малиновск'!V8+'[1]новиковский'!V8+'[1]санаторный'!V8+'[1]семилуженский'!V8+'[1]тегульдет'!V8+'[1]тогурск'!V8+'[1]уртамск'!V8+'[1]шегарск'!V8+'[1]интерн 6'!V8+'[1]Северск'!V8</f>
        <v>0</v>
      </c>
      <c r="W8" s="155">
        <f>'[1]шердатский'!W8+'[1]асино'!W8+'[1]бакчарск'!W8+'[1]ДД1'!W8+'[1]шк-интернат 33'!W8+'[1]дд4'!W8+'[1]крыловск'!W8+'[1]малиновск'!W8+'[1]новиковский'!W8+'[1]санаторный'!W8+'[1]семилуженский'!W8+'[1]тегульдет'!W8+'[1]тогурск'!W8+'[1]уртамск'!W8+'[1]шегарск'!W8+'[1]интерн 6'!W8+'[1]Северск'!W8</f>
        <v>0</v>
      </c>
      <c r="X8" s="155">
        <f>'[1]шердатский'!X8+'[1]асино'!X8+'[1]бакчарск'!X8+'[1]ДД1'!X8+'[1]шк-интернат 33'!X8+'[1]дд4'!X8+'[1]крыловск'!X8+'[1]малиновск'!X8+'[1]новиковский'!X8+'[1]санаторный'!X8+'[1]семилуженский'!X8+'[1]тегульдет'!X8+'[1]тогурск'!X8+'[1]уртамск'!X8+'[1]шегарск'!X8+'[1]интерн 6'!X8+'[1]Северск'!X8</f>
        <v>3</v>
      </c>
      <c r="Y8" s="155">
        <f>'[1]шердатский'!Y8+'[1]асино'!Y8+'[1]бакчарск'!Y8+'[1]ДД1'!Y8+'[1]шк-интернат 33'!Y8+'[1]дд4'!Y8+'[1]крыловск'!Y8+'[1]малиновск'!Y8+'[1]новиковский'!Y8+'[1]санаторный'!Y8+'[1]семилуженский'!Y8+'[1]тегульдет'!Y8+'[1]тогурск'!Y8+'[1]уртамск'!Y8+'[1]шегарск'!Y8+'[1]интерн 6'!Y8+'[1]Северск'!Y8</f>
        <v>0</v>
      </c>
      <c r="Z8" s="155">
        <f>'[1]шердатский'!Z8+'[1]асино'!Z8+'[1]бакчарск'!Z8+'[1]ДД1'!Z8+'[1]шк-интернат 33'!Z8+'[1]дд4'!Z8+'[1]крыловск'!Z8+'[1]малиновск'!Z8+'[1]новиковский'!Z8+'[1]санаторный'!Z8+'[1]семилуженский'!Z8+'[1]тегульдет'!Z8+'[1]тогурск'!Z8+'[1]уртамск'!Z8+'[1]шегарск'!Z8+'[1]интерн 6'!Z8+'[1]Северск'!Z8</f>
        <v>0</v>
      </c>
      <c r="AA8" s="155">
        <f>'[1]шердатский'!AA8+'[1]асино'!AA8+'[1]бакчарск'!AA8+'[1]ДД1'!AA8+'[1]шк-интернат 33'!AA8+'[1]дд4'!AA8+'[1]крыловск'!AA8+'[1]малиновск'!AA8+'[1]новиковский'!AA8+'[1]санаторный'!AA8+'[1]семилуженский'!AA8+'[1]тегульдет'!AA8+'[1]тогурск'!AA8+'[1]уртамск'!AA8+'[1]шегарск'!AA8+'[1]интерн 6'!AA8+'[1]Северск'!AA8</f>
        <v>0</v>
      </c>
      <c r="AB8" s="155">
        <f>'[1]шердатский'!AB8+'[1]асино'!AB8+'[1]бакчарск'!AB8+'[1]ДД1'!AB8+'[1]шк-интернат 33'!AB8+'[1]дд4'!AB8+'[1]крыловск'!AB8+'[1]малиновск'!AB8+'[1]новиковский'!AB8+'[1]санаторный'!AB8+'[1]семилуженский'!AB8+'[1]тегульдет'!AB8+'[1]тогурск'!AB8+'[1]уртамск'!AB8+'[1]шегарск'!AB8+'[1]интерн 6'!AB8+'[1]Северск'!AB8</f>
        <v>0</v>
      </c>
      <c r="AC8" s="155">
        <f>'[1]шердатский'!AC8+'[1]асино'!AC8+'[1]бакчарск'!AC8+'[1]ДД1'!AC8+'[1]шк-интернат 33'!AC8+'[1]дд4'!AC8+'[1]крыловск'!AC8+'[1]малиновск'!AC8+'[1]новиковский'!AC8+'[1]санаторный'!AC8+'[1]семилуженский'!AC8+'[1]тегульдет'!AC8+'[1]тогурск'!AC8+'[1]уртамск'!AC8+'[1]шегарск'!AC8+'[1]интерн 6'!AC8+'[1]Северск'!AC8</f>
        <v>0</v>
      </c>
      <c r="AD8" s="155">
        <f>'[1]шердатский'!AD8+'[1]асино'!AD8+'[1]бакчарск'!AD8+'[1]ДД1'!AD8+'[1]шк-интернат 33'!AD8+'[1]дд4'!AD8+'[1]крыловск'!AD8+'[1]малиновск'!AD8+'[1]новиковский'!AD8+'[1]санаторный'!AD8+'[1]семилуженский'!AD8+'[1]тегульдет'!AD8+'[1]тогурск'!AD8+'[1]уртамск'!AD8+'[1]шегарск'!AD8+'[1]интерн 6'!AD8+'[1]Северск'!AD8</f>
        <v>12</v>
      </c>
      <c r="AE8" s="155">
        <f>'[1]шердатский'!AE8+'[1]асино'!AE8+'[1]бакчарск'!AE8+'[1]ДД1'!AE8+'[1]шк-интернат 33'!AE8+'[1]дд4'!AE8+'[1]крыловск'!AE8+'[1]малиновск'!AE8+'[1]новиковский'!AE8+'[1]санаторный'!AE8+'[1]семилуженский'!AE8+'[1]тегульдет'!AE8+'[1]тогурск'!AE8+'[1]уртамск'!AE8+'[1]шегарск'!AE8+'[1]интерн 6'!AE8+'[1]Северск'!AE8</f>
        <v>0</v>
      </c>
    </row>
    <row r="9" spans="1:31" ht="12">
      <c r="A9" s="15" t="s">
        <v>136</v>
      </c>
      <c r="B9" s="155">
        <f>'[1]шердатский'!B9+'[1]асино'!B9+'[1]бакчарск'!B9+'[1]ДД1'!B9+'[1]шк-интернат 33'!B9+'[1]дд4'!B9+'[1]крыловск'!B9+'[1]малиновск'!B9+'[1]новиковский'!B9+'[1]санаторный'!B9+'[1]семилуженский'!B9+'[1]тегульдет'!B9+'[1]тогурск'!B9+'[1]уртамск'!B9+'[1]шегарск'!B9+'[1]интерн 6'!B9+'[1]Северск'!B9</f>
        <v>22</v>
      </c>
      <c r="C9" s="155">
        <f>'[1]шердатский'!C9+'[1]асино'!C9+'[1]бакчарск'!C9+'[1]ДД1'!C9+'[1]шк-интернат 33'!C9+'[1]дд4'!C9+'[1]крыловск'!C9+'[1]малиновск'!C9+'[1]новиковский'!C9+'[1]санаторный'!C9+'[1]семилуженский'!C9+'[1]тегульдет'!C9+'[1]тогурск'!C9+'[1]уртамск'!C9+'[1]шегарск'!C9+'[1]интерн 6'!C9+'[1]Северск'!C9</f>
        <v>5</v>
      </c>
      <c r="D9" s="155">
        <f>'[1]шердатский'!D9+'[1]асино'!D9+'[1]бакчарск'!D9+'[1]ДД1'!D9+'[1]шк-интернат 33'!D9+'[1]дд4'!D9+'[1]крыловск'!D9+'[1]малиновск'!D9+'[1]новиковский'!D9+'[1]санаторный'!D9+'[1]семилуженский'!D9+'[1]тегульдет'!D9+'[1]тогурск'!D9+'[1]уртамск'!D9+'[1]шегарск'!D9+'[1]интерн 6'!D9+'[1]Северск'!D9</f>
        <v>8</v>
      </c>
      <c r="E9" s="155">
        <f>'[1]шердатский'!E9+'[1]асино'!E9+'[1]бакчарск'!E9+'[1]ДД1'!E9+'[1]шк-интернат 33'!E9+'[1]дд4'!E9+'[1]крыловск'!E9+'[1]малиновск'!E9+'[1]новиковский'!E9+'[1]санаторный'!E9+'[1]семилуженский'!E9+'[1]тегульдет'!E9+'[1]тогурск'!E9+'[1]уртамск'!E9+'[1]шегарск'!E9+'[1]интерн 6'!E9+'[1]Северск'!E9</f>
        <v>0</v>
      </c>
      <c r="F9" s="155">
        <f>'[1]шердатский'!F9+'[1]асино'!F9+'[1]бакчарск'!F9+'[1]ДД1'!F9+'[1]шк-интернат 33'!F9+'[1]дд4'!F9+'[1]крыловск'!F9+'[1]малиновск'!F9+'[1]новиковский'!F9+'[1]санаторный'!F9+'[1]семилуженский'!F9+'[1]тегульдет'!F9+'[1]тогурск'!F9+'[1]уртамск'!F9+'[1]шегарск'!F9+'[1]интерн 6'!F9+'[1]Северск'!F9</f>
        <v>1</v>
      </c>
      <c r="G9" s="155">
        <f>'[1]шердатский'!G9+'[1]асино'!G9+'[1]бакчарск'!G9+'[1]ДД1'!G9+'[1]шк-интернат 33'!G9+'[1]дд4'!G9+'[1]крыловск'!G9+'[1]малиновск'!G9+'[1]новиковский'!G9+'[1]санаторный'!G9+'[1]семилуженский'!G9+'[1]тегульдет'!G9+'[1]тогурск'!G9+'[1]уртамск'!G9+'[1]шегарск'!G9+'[1]интерн 6'!G9+'[1]Северск'!G9</f>
        <v>1</v>
      </c>
      <c r="H9" s="155">
        <f>'[1]шердатский'!H9+'[1]асино'!H9+'[1]бакчарск'!H9+'[1]ДД1'!H9+'[1]шк-интернат 33'!H9+'[1]дд4'!H9+'[1]крыловск'!H9+'[1]малиновск'!H9+'[1]новиковский'!H9+'[1]санаторный'!H9+'[1]семилуженский'!H9+'[1]тегульдет'!H9+'[1]тогурск'!H9+'[1]уртамск'!H9+'[1]шегарск'!H9+'[1]интерн 6'!H9+'[1]Северск'!H9</f>
        <v>0</v>
      </c>
      <c r="I9" s="155">
        <f>'[1]шердатский'!I9+'[1]асино'!I9+'[1]бакчарск'!I9+'[1]ДД1'!I9+'[1]шк-интернат 33'!I9+'[1]дд4'!I9+'[1]крыловск'!I9+'[1]малиновск'!I9+'[1]новиковский'!I9+'[1]санаторный'!I9+'[1]семилуженский'!I9+'[1]тегульдет'!I9+'[1]тогурск'!I9+'[1]уртамск'!I9+'[1]шегарск'!I9+'[1]интерн 6'!I9+'[1]Северск'!I9</f>
        <v>1</v>
      </c>
      <c r="J9" s="155">
        <f>'[1]шердатский'!J9+'[1]асино'!J9+'[1]бакчарск'!J9+'[1]ДД1'!J9+'[1]шк-интернат 33'!J9+'[1]дд4'!J9+'[1]крыловск'!J9+'[1]малиновск'!J9+'[1]новиковский'!J9+'[1]санаторный'!J9+'[1]семилуженский'!J9+'[1]тегульдет'!J9+'[1]тогурск'!J9+'[1]уртамск'!J9+'[1]шегарск'!J9+'[1]интерн 6'!J9+'[1]Северск'!J9</f>
        <v>4</v>
      </c>
      <c r="K9" s="155">
        <f>'[1]шердатский'!K9+'[1]асино'!K9+'[1]бакчарск'!K9+'[1]ДД1'!K9+'[1]шк-интернат 33'!K9+'[1]дд4'!K9+'[1]крыловск'!K9+'[1]малиновск'!K9+'[1]новиковский'!K9+'[1]санаторный'!K9+'[1]семилуженский'!K9+'[1]тегульдет'!K9+'[1]тогурск'!K9+'[1]уртамск'!K9+'[1]шегарск'!K9+'[1]интерн 6'!K9+'[1]Северск'!K9</f>
        <v>0</v>
      </c>
      <c r="L9" s="155">
        <f>'[1]шердатский'!L9+'[1]асино'!L9+'[1]бакчарск'!L9+'[1]ДД1'!L9+'[1]шк-интернат 33'!L9+'[1]дд4'!L9+'[1]крыловск'!L9+'[1]малиновск'!L9+'[1]новиковский'!L9+'[1]санаторный'!L9+'[1]семилуженский'!L9+'[1]тегульдет'!L9+'[1]тогурск'!L9+'[1]уртамск'!L9+'[1]шегарск'!L9+'[1]интерн 6'!L9+'[1]Северск'!L9</f>
        <v>1</v>
      </c>
      <c r="M9" s="155">
        <f>'[1]шердатский'!M9+'[1]асино'!M9+'[1]бакчарск'!M9+'[1]ДД1'!M9+'[1]шк-интернат 33'!M9+'[1]дд4'!M9+'[1]крыловск'!M9+'[1]малиновск'!M9+'[1]новиковский'!M9+'[1]санаторный'!M9+'[1]семилуженский'!M9+'[1]тегульдет'!M9+'[1]тогурск'!M9+'[1]уртамск'!M9+'[1]шегарск'!M9+'[1]интерн 6'!M9+'[1]Северск'!M9</f>
        <v>0</v>
      </c>
      <c r="N9" s="155">
        <f>'[1]шердатский'!N9+'[1]асино'!N9+'[1]бакчарск'!N9+'[1]ДД1'!N9+'[1]шк-интернат 33'!N9+'[1]дд4'!N9+'[1]крыловск'!N9+'[1]малиновск'!N9+'[1]новиковский'!N9+'[1]санаторный'!N9+'[1]семилуженский'!N9+'[1]тегульдет'!N9+'[1]тогурск'!N9+'[1]уртамск'!N9+'[1]шегарск'!N9+'[1]интерн 6'!N9+'[1]Северск'!N9</f>
        <v>0</v>
      </c>
      <c r="O9" s="155">
        <f>'[1]шердатский'!O9+'[1]асино'!O9+'[1]бакчарск'!O9+'[1]ДД1'!O9+'[1]шк-интернат 33'!O9+'[1]дд4'!O9+'[1]крыловск'!O9+'[1]малиновск'!O9+'[1]новиковский'!O9+'[1]санаторный'!O9+'[1]семилуженский'!O9+'[1]тегульдет'!O9+'[1]тогурск'!O9+'[1]уртамск'!O9+'[1]шегарск'!O9+'[1]интерн 6'!O9+'[1]Северск'!O9</f>
        <v>0</v>
      </c>
      <c r="P9" s="140">
        <f t="shared" si="0"/>
        <v>13</v>
      </c>
      <c r="Q9" s="155">
        <f>'[1]шердатский'!Q9+'[1]асино'!Q9+'[1]бакчарск'!Q9+'[1]ДД1'!Q9+'[1]шк-интернат 33'!Q9+'[1]дд4'!Q9+'[1]крыловск'!Q9+'[1]малиновск'!Q9+'[1]новиковский'!Q9+'[1]санаторный'!Q9+'[1]семилуженский'!Q9+'[1]тегульдет'!Q9+'[1]тогурск'!Q9+'[1]уртамск'!Q9+'[1]шегарск'!Q9+'[1]интерн 6'!Q9+'[1]Северск'!Q9</f>
        <v>0</v>
      </c>
      <c r="R9" s="155">
        <f>'[1]шердатский'!R9+'[1]асино'!R9+'[1]бакчарск'!R9+'[1]ДД1'!R9+'[1]шк-интернат 33'!R9+'[1]дд4'!R9+'[1]крыловск'!R9+'[1]малиновск'!R9+'[1]новиковский'!R9+'[1]санаторный'!R9+'[1]семилуженский'!R9+'[1]тегульдет'!R9+'[1]тогурск'!R9+'[1]уртамск'!R9+'[1]шегарск'!R9+'[1]интерн 6'!R9+'[1]Северск'!R9</f>
        <v>7</v>
      </c>
      <c r="S9" s="155">
        <f>'[1]шердатский'!S9+'[1]асино'!S9+'[1]бакчарск'!S9+'[1]ДД1'!S9+'[1]шк-интернат 33'!S9+'[1]дд4'!S9+'[1]крыловск'!S9+'[1]малиновск'!S9+'[1]новиковский'!S9+'[1]санаторный'!S9+'[1]семилуженский'!S9+'[1]тегульдет'!S9+'[1]тогурск'!S9+'[1]уртамск'!S9+'[1]шегарск'!S9+'[1]интерн 6'!S9+'[1]Северск'!S9</f>
        <v>1</v>
      </c>
      <c r="T9" s="155">
        <f>'[1]шердатский'!T9+'[1]асино'!T9+'[1]бакчарск'!T9+'[1]ДД1'!T9+'[1]шк-интернат 33'!T9+'[1]дд4'!T9+'[1]крыловск'!T9+'[1]малиновск'!T9+'[1]новиковский'!T9+'[1]санаторный'!T9+'[1]семилуженский'!T9+'[1]тегульдет'!T9+'[1]тогурск'!T9+'[1]уртамск'!T9+'[1]шегарск'!T9+'[1]интерн 6'!T9+'[1]Северск'!T9</f>
        <v>0</v>
      </c>
      <c r="U9" s="155">
        <f>'[1]шердатский'!U9+'[1]асино'!U9+'[1]бакчарск'!U9+'[1]ДД1'!U9+'[1]шк-интернат 33'!U9+'[1]дд4'!U9+'[1]крыловск'!U9+'[1]малиновск'!U9+'[1]новиковский'!U9+'[1]санаторный'!U9+'[1]семилуженский'!U9+'[1]тегульдет'!U9+'[1]тогурск'!U9+'[1]уртамск'!U9+'[1]шегарск'!U9+'[1]интерн 6'!U9+'[1]Северск'!U9</f>
        <v>0</v>
      </c>
      <c r="V9" s="155">
        <f>'[1]шердатский'!V9+'[1]асино'!V9+'[1]бакчарск'!V9+'[1]ДД1'!V9+'[1]шк-интернат 33'!V9+'[1]дд4'!V9+'[1]крыловск'!V9+'[1]малиновск'!V9+'[1]новиковский'!V9+'[1]санаторный'!V9+'[1]семилуженский'!V9+'[1]тегульдет'!V9+'[1]тогурск'!V9+'[1]уртамск'!V9+'[1]шегарск'!V9+'[1]интерн 6'!V9+'[1]Северск'!V9</f>
        <v>0</v>
      </c>
      <c r="W9" s="155">
        <f>'[1]шердатский'!W9+'[1]асино'!W9+'[1]бакчарск'!W9+'[1]ДД1'!W9+'[1]шк-интернат 33'!W9+'[1]дд4'!W9+'[1]крыловск'!W9+'[1]малиновск'!W9+'[1]новиковский'!W9+'[1]санаторный'!W9+'[1]семилуженский'!W9+'[1]тегульдет'!W9+'[1]тогурск'!W9+'[1]уртамск'!W9+'[1]шегарск'!W9+'[1]интерн 6'!W9+'[1]Северск'!W9</f>
        <v>0</v>
      </c>
      <c r="X9" s="155">
        <f>'[1]шердатский'!X9+'[1]асино'!X9+'[1]бакчарск'!X9+'[1]ДД1'!X9+'[1]шк-интернат 33'!X9+'[1]дд4'!X9+'[1]крыловск'!X9+'[1]малиновск'!X9+'[1]новиковский'!X9+'[1]санаторный'!X9+'[1]семилуженский'!X9+'[1]тегульдет'!X9+'[1]тогурск'!X9+'[1]уртамск'!X9+'[1]шегарск'!X9+'[1]интерн 6'!X9+'[1]Северск'!X9</f>
        <v>2</v>
      </c>
      <c r="Y9" s="155">
        <f>'[1]шердатский'!Y9+'[1]асино'!Y9+'[1]бакчарск'!Y9+'[1]ДД1'!Y9+'[1]шк-интернат 33'!Y9+'[1]дд4'!Y9+'[1]крыловск'!Y9+'[1]малиновск'!Y9+'[1]новиковский'!Y9+'[1]санаторный'!Y9+'[1]семилуженский'!Y9+'[1]тегульдет'!Y9+'[1]тогурск'!Y9+'[1]уртамск'!Y9+'[1]шегарск'!Y9+'[1]интерн 6'!Y9+'[1]Северск'!Y9</f>
        <v>0</v>
      </c>
      <c r="Z9" s="155">
        <f>'[1]шердатский'!Z9+'[1]асино'!Z9+'[1]бакчарск'!Z9+'[1]ДД1'!Z9+'[1]шк-интернат 33'!Z9+'[1]дд4'!Z9+'[1]крыловск'!Z9+'[1]малиновск'!Z9+'[1]новиковский'!Z9+'[1]санаторный'!Z9+'[1]семилуженский'!Z9+'[1]тегульдет'!Z9+'[1]тогурск'!Z9+'[1]уртамск'!Z9+'[1]шегарск'!Z9+'[1]интерн 6'!Z9+'[1]Северск'!Z9</f>
        <v>0</v>
      </c>
      <c r="AA9" s="155">
        <f>'[1]шердатский'!AA9+'[1]асино'!AA9+'[1]бакчарск'!AA9+'[1]ДД1'!AA9+'[1]шк-интернат 33'!AA9+'[1]дд4'!AA9+'[1]крыловск'!AA9+'[1]малиновск'!AA9+'[1]новиковский'!AA9+'[1]санаторный'!AA9+'[1]семилуженский'!AA9+'[1]тегульдет'!AA9+'[1]тогурск'!AA9+'[1]уртамск'!AA9+'[1]шегарск'!AA9+'[1]интерн 6'!AA9+'[1]Северск'!AA9</f>
        <v>1</v>
      </c>
      <c r="AB9" s="155">
        <f>'[1]шердатский'!AB9+'[1]асино'!AB9+'[1]бакчарск'!AB9+'[1]ДД1'!AB9+'[1]шк-интернат 33'!AB9+'[1]дд4'!AB9+'[1]крыловск'!AB9+'[1]малиновск'!AB9+'[1]новиковский'!AB9+'[1]санаторный'!AB9+'[1]семилуженский'!AB9+'[1]тегульдет'!AB9+'[1]тогурск'!AB9+'[1]уртамск'!AB9+'[1]шегарск'!AB9+'[1]интерн 6'!AB9+'[1]Северск'!AB9</f>
        <v>0</v>
      </c>
      <c r="AC9" s="155">
        <f>'[1]шердатский'!AC9+'[1]асино'!AC9+'[1]бакчарск'!AC9+'[1]ДД1'!AC9+'[1]шк-интернат 33'!AC9+'[1]дд4'!AC9+'[1]крыловск'!AC9+'[1]малиновск'!AC9+'[1]новиковский'!AC9+'[1]санаторный'!AC9+'[1]семилуженский'!AC9+'[1]тегульдет'!AC9+'[1]тогурск'!AC9+'[1]уртамск'!AC9+'[1]шегарск'!AC9+'[1]интерн 6'!AC9+'[1]Северск'!AC9</f>
        <v>1</v>
      </c>
      <c r="AD9" s="155">
        <f>'[1]шердатский'!AD9+'[1]асино'!AD9+'[1]бакчарск'!AD9+'[1]ДД1'!AD9+'[1]шк-интернат 33'!AD9+'[1]дд4'!AD9+'[1]крыловск'!AD9+'[1]малиновск'!AD9+'[1]новиковский'!AD9+'[1]санаторный'!AD9+'[1]семилуженский'!AD9+'[1]тегульдет'!AD9+'[1]тогурск'!AD9+'[1]уртамск'!AD9+'[1]шегарск'!AD9+'[1]интерн 6'!AD9+'[1]Северск'!AD9</f>
        <v>17</v>
      </c>
      <c r="AE9" s="155">
        <f>'[1]шердатский'!AE9+'[1]асино'!AE9+'[1]бакчарск'!AE9+'[1]ДД1'!AE9+'[1]шк-интернат 33'!AE9+'[1]дд4'!AE9+'[1]крыловск'!AE9+'[1]малиновск'!AE9+'[1]новиковский'!AE9+'[1]санаторный'!AE9+'[1]семилуженский'!AE9+'[1]тегульдет'!AE9+'[1]тогурск'!AE9+'[1]уртамск'!AE9+'[1]шегарск'!AE9+'[1]интерн 6'!AE9+'[1]Северск'!AE9</f>
        <v>1</v>
      </c>
    </row>
    <row r="10" spans="1:31" ht="12">
      <c r="A10" s="15" t="s">
        <v>137</v>
      </c>
      <c r="B10" s="155">
        <f>'[1]шердатский'!B10+'[1]асино'!B10+'[1]бакчарск'!B10+'[1]ДД1'!B10+'[1]шк-интернат 33'!B10+'[1]дд4'!B10+'[1]крыловск'!B10+'[1]малиновск'!B10+'[1]новиковский'!B10+'[1]санаторный'!B10+'[1]семилуженский'!B10+'[1]тегульдет'!B10+'[1]тогурск'!B10+'[1]уртамск'!B10+'[1]шегарск'!B10+'[1]интерн 6'!B10+'[1]Северск'!B10</f>
        <v>27</v>
      </c>
      <c r="C10" s="155">
        <f>'[1]шердатский'!C10+'[1]асино'!C10+'[1]бакчарск'!C10+'[1]ДД1'!C10+'[1]шк-интернат 33'!C10+'[1]дд4'!C10+'[1]крыловск'!C10+'[1]малиновск'!C10+'[1]новиковский'!C10+'[1]санаторный'!C10+'[1]семилуженский'!C10+'[1]тегульдет'!C10+'[1]тогурск'!C10+'[1]уртамск'!C10+'[1]шегарск'!C10+'[1]интерн 6'!C10+'[1]Северск'!C10</f>
        <v>1</v>
      </c>
      <c r="D10" s="155">
        <f>'[1]шердатский'!D10+'[1]асино'!D10+'[1]бакчарск'!D10+'[1]ДД1'!D10+'[1]шк-интернат 33'!D10+'[1]дд4'!D10+'[1]крыловск'!D10+'[1]малиновск'!D10+'[1]новиковский'!D10+'[1]санаторный'!D10+'[1]семилуженский'!D10+'[1]тегульдет'!D10+'[1]тогурск'!D10+'[1]уртамск'!D10+'[1]шегарск'!D10+'[1]интерн 6'!D10+'[1]Северск'!D10</f>
        <v>9</v>
      </c>
      <c r="E10" s="155">
        <f>'[1]шердатский'!E10+'[1]асино'!E10+'[1]бакчарск'!E10+'[1]ДД1'!E10+'[1]шк-интернат 33'!E10+'[1]дд4'!E10+'[1]крыловск'!E10+'[1]малиновск'!E10+'[1]новиковский'!E10+'[1]санаторный'!E10+'[1]семилуженский'!E10+'[1]тегульдет'!E10+'[1]тогурск'!E10+'[1]уртамск'!E10+'[1]шегарск'!E10+'[1]интерн 6'!E10+'[1]Северск'!E10</f>
        <v>0</v>
      </c>
      <c r="F10" s="155">
        <f>'[1]шердатский'!F10+'[1]асино'!F10+'[1]бакчарск'!F10+'[1]ДД1'!F10+'[1]шк-интернат 33'!F10+'[1]дд4'!F10+'[1]крыловск'!F10+'[1]малиновск'!F10+'[1]новиковский'!F10+'[1]санаторный'!F10+'[1]семилуженский'!F10+'[1]тегульдет'!F10+'[1]тогурск'!F10+'[1]уртамск'!F10+'[1]шегарск'!F10+'[1]интерн 6'!F10+'[1]Северск'!F10</f>
        <v>0</v>
      </c>
      <c r="G10" s="155">
        <f>'[1]шердатский'!G10+'[1]асино'!G10+'[1]бакчарск'!G10+'[1]ДД1'!G10+'[1]шк-интернат 33'!G10+'[1]дд4'!G10+'[1]крыловск'!G10+'[1]малиновск'!G10+'[1]новиковский'!G10+'[1]санаторный'!G10+'[1]семилуженский'!G10+'[1]тегульдет'!G10+'[1]тогурск'!G10+'[1]уртамск'!G10+'[1]шегарск'!G10+'[1]интерн 6'!G10+'[1]Северск'!G10</f>
        <v>2</v>
      </c>
      <c r="H10" s="155">
        <f>'[1]шердатский'!H10+'[1]асино'!H10+'[1]бакчарск'!H10+'[1]ДД1'!H10+'[1]шк-интернат 33'!H10+'[1]дд4'!H10+'[1]крыловск'!H10+'[1]малиновск'!H10+'[1]новиковский'!H10+'[1]санаторный'!H10+'[1]семилуженский'!H10+'[1]тегульдет'!H10+'[1]тогурск'!H10+'[1]уртамск'!H10+'[1]шегарск'!H10+'[1]интерн 6'!H10+'[1]Северск'!H10</f>
        <v>0</v>
      </c>
      <c r="I10" s="155">
        <f>'[1]шердатский'!I10+'[1]асино'!I10+'[1]бакчарск'!I10+'[1]ДД1'!I10+'[1]шк-интернат 33'!I10+'[1]дд4'!I10+'[1]крыловск'!I10+'[1]малиновск'!I10+'[1]новиковский'!I10+'[1]санаторный'!I10+'[1]семилуженский'!I10+'[1]тегульдет'!I10+'[1]тогурск'!I10+'[1]уртамск'!I10+'[1]шегарск'!I10+'[1]интерн 6'!I10+'[1]Северск'!I10</f>
        <v>0</v>
      </c>
      <c r="J10" s="155">
        <f>'[1]шердатский'!J10+'[1]асино'!J10+'[1]бакчарск'!J10+'[1]ДД1'!J10+'[1]шк-интернат 33'!J10+'[1]дд4'!J10+'[1]крыловск'!J10+'[1]малиновск'!J10+'[1]новиковский'!J10+'[1]санаторный'!J10+'[1]семилуженский'!J10+'[1]тегульдет'!J10+'[1]тогурск'!J10+'[1]уртамск'!J10+'[1]шегарск'!J10+'[1]интерн 6'!J10+'[1]Северск'!J10</f>
        <v>4</v>
      </c>
      <c r="K10" s="155">
        <f>'[1]шердатский'!K10+'[1]асино'!K10+'[1]бакчарск'!K10+'[1]ДД1'!K10+'[1]шк-интернат 33'!K10+'[1]дд4'!K10+'[1]крыловск'!K10+'[1]малиновск'!K10+'[1]новиковский'!K10+'[1]санаторный'!K10+'[1]семилуженский'!K10+'[1]тегульдет'!K10+'[1]тогурск'!K10+'[1]уртамск'!K10+'[1]шегарск'!K10+'[1]интерн 6'!K10+'[1]Северск'!K10</f>
        <v>0</v>
      </c>
      <c r="L10" s="155">
        <f>'[1]шердатский'!L10+'[1]асино'!L10+'[1]бакчарск'!L10+'[1]ДД1'!L10+'[1]шк-интернат 33'!L10+'[1]дд4'!L10+'[1]крыловск'!L10+'[1]малиновск'!L10+'[1]новиковский'!L10+'[1]санаторный'!L10+'[1]семилуженский'!L10+'[1]тегульдет'!L10+'[1]тогурск'!L10+'[1]уртамск'!L10+'[1]шегарск'!L10+'[1]интерн 6'!L10+'[1]Северск'!L10</f>
        <v>0</v>
      </c>
      <c r="M10" s="155">
        <f>'[1]шердатский'!M10+'[1]асино'!M10+'[1]бакчарск'!M10+'[1]ДД1'!M10+'[1]шк-интернат 33'!M10+'[1]дд4'!M10+'[1]крыловск'!M10+'[1]малиновск'!M10+'[1]новиковский'!M10+'[1]санаторный'!M10+'[1]семилуженский'!M10+'[1]тегульдет'!M10+'[1]тогурск'!M10+'[1]уртамск'!M10+'[1]шегарск'!M10+'[1]интерн 6'!M10+'[1]Северск'!M10</f>
        <v>0</v>
      </c>
      <c r="N10" s="155">
        <f>'[1]шердатский'!N10+'[1]асино'!N10+'[1]бакчарск'!N10+'[1]ДД1'!N10+'[1]шк-интернат 33'!N10+'[1]дд4'!N10+'[1]крыловск'!N10+'[1]малиновск'!N10+'[1]новиковский'!N10+'[1]санаторный'!N10+'[1]семилуженский'!N10+'[1]тегульдет'!N10+'[1]тогурск'!N10+'[1]уртамск'!N10+'[1]шегарск'!N10+'[1]интерн 6'!N10+'[1]Северск'!N10</f>
        <v>0</v>
      </c>
      <c r="O10" s="155">
        <f>'[1]шердатский'!O10+'[1]асино'!O10+'[1]бакчарск'!O10+'[1]ДД1'!O10+'[1]шк-интернат 33'!O10+'[1]дд4'!O10+'[1]крыловск'!O10+'[1]малиновск'!O10+'[1]новиковский'!O10+'[1]санаторный'!O10+'[1]семилуженский'!O10+'[1]тегульдет'!O10+'[1]тогурск'!O10+'[1]уртамск'!O10+'[1]шегарск'!O10+'[1]интерн 6'!O10+'[1]Северск'!O10</f>
        <v>0</v>
      </c>
      <c r="P10" s="140">
        <f t="shared" si="0"/>
        <v>22</v>
      </c>
      <c r="Q10" s="155">
        <f>'[1]шердатский'!Q10+'[1]асино'!Q10+'[1]бакчарск'!Q10+'[1]ДД1'!Q10+'[1]шк-интернат 33'!Q10+'[1]дд4'!Q10+'[1]крыловск'!Q10+'[1]малиновск'!Q10+'[1]новиковский'!Q10+'[1]санаторный'!Q10+'[1]семилуженский'!Q10+'[1]тегульдет'!Q10+'[1]тогурск'!Q10+'[1]уртамск'!Q10+'[1]шегарск'!Q10+'[1]интерн 6'!Q10+'[1]Северск'!Q10</f>
        <v>0</v>
      </c>
      <c r="R10" s="155">
        <f>'[1]шердатский'!R10+'[1]асино'!R10+'[1]бакчарск'!R10+'[1]ДД1'!R10+'[1]шк-интернат 33'!R10+'[1]дд4'!R10+'[1]крыловск'!R10+'[1]малиновск'!R10+'[1]новиковский'!R10+'[1]санаторный'!R10+'[1]семилуженский'!R10+'[1]тегульдет'!R10+'[1]тогурск'!R10+'[1]уртамск'!R10+'[1]шегарск'!R10+'[1]интерн 6'!R10+'[1]Северск'!R10</f>
        <v>1</v>
      </c>
      <c r="S10" s="155">
        <f>'[1]шердатский'!S10+'[1]асино'!S10+'[1]бакчарск'!S10+'[1]ДД1'!S10+'[1]шк-интернат 33'!S10+'[1]дд4'!S10+'[1]крыловск'!S10+'[1]малиновск'!S10+'[1]новиковский'!S10+'[1]санаторный'!S10+'[1]семилуженский'!S10+'[1]тегульдет'!S10+'[1]тогурск'!S10+'[1]уртамск'!S10+'[1]шегарск'!S10+'[1]интерн 6'!S10+'[1]Северск'!S10</f>
        <v>0</v>
      </c>
      <c r="T10" s="155">
        <f>'[1]шердатский'!T10+'[1]асино'!T10+'[1]бакчарск'!T10+'[1]ДД1'!T10+'[1]шк-интернат 33'!T10+'[1]дд4'!T10+'[1]крыловск'!T10+'[1]малиновск'!T10+'[1]новиковский'!T10+'[1]санаторный'!T10+'[1]семилуженский'!T10+'[1]тегульдет'!T10+'[1]тогурск'!T10+'[1]уртамск'!T10+'[1]шегарск'!T10+'[1]интерн 6'!T10+'[1]Северск'!T10</f>
        <v>0</v>
      </c>
      <c r="U10" s="155">
        <f>'[1]шердатский'!U10+'[1]асино'!U10+'[1]бакчарск'!U10+'[1]ДД1'!U10+'[1]шк-интернат 33'!U10+'[1]дд4'!U10+'[1]крыловск'!U10+'[1]малиновск'!U10+'[1]новиковский'!U10+'[1]санаторный'!U10+'[1]семилуженский'!U10+'[1]тегульдет'!U10+'[1]тогурск'!U10+'[1]уртамск'!U10+'[1]шегарск'!U10+'[1]интерн 6'!U10+'[1]Северск'!U10</f>
        <v>0</v>
      </c>
      <c r="V10" s="155">
        <f>'[1]шердатский'!V10+'[1]асино'!V10+'[1]бакчарск'!V10+'[1]ДД1'!V10+'[1]шк-интернат 33'!V10+'[1]дд4'!V10+'[1]крыловск'!V10+'[1]малиновск'!V10+'[1]новиковский'!V10+'[1]санаторный'!V10+'[1]семилуженский'!V10+'[1]тегульдет'!V10+'[1]тогурск'!V10+'[1]уртамск'!V10+'[1]шегарск'!V10+'[1]интерн 6'!V10+'[1]Северск'!V10</f>
        <v>0</v>
      </c>
      <c r="W10" s="155">
        <f>'[1]шердатский'!W10+'[1]асино'!W10+'[1]бакчарск'!W10+'[1]ДД1'!W10+'[1]шк-интернат 33'!W10+'[1]дд4'!W10+'[1]крыловск'!W10+'[1]малиновск'!W10+'[1]новиковский'!W10+'[1]санаторный'!W10+'[1]семилуженский'!W10+'[1]тегульдет'!W10+'[1]тогурск'!W10+'[1]уртамск'!W10+'[1]шегарск'!W10+'[1]интерн 6'!W10+'[1]Северск'!W10</f>
        <v>0</v>
      </c>
      <c r="X10" s="155">
        <f>'[1]шердатский'!X10+'[1]асино'!X10+'[1]бакчарск'!X10+'[1]ДД1'!X10+'[1]шк-интернат 33'!X10+'[1]дд4'!X10+'[1]крыловск'!X10+'[1]малиновск'!X10+'[1]новиковский'!X10+'[1]санаторный'!X10+'[1]семилуженский'!X10+'[1]тегульдет'!X10+'[1]тогурск'!X10+'[1]уртамск'!X10+'[1]шегарск'!X10+'[1]интерн 6'!X10+'[1]Северск'!X10</f>
        <v>3</v>
      </c>
      <c r="Y10" s="155">
        <f>'[1]шердатский'!Y10+'[1]асино'!Y10+'[1]бакчарск'!Y10+'[1]ДД1'!Y10+'[1]шк-интернат 33'!Y10+'[1]дд4'!Y10+'[1]крыловск'!Y10+'[1]малиновск'!Y10+'[1]новиковский'!Y10+'[1]санаторный'!Y10+'[1]семилуженский'!Y10+'[1]тегульдет'!Y10+'[1]тогурск'!Y10+'[1]уртамск'!Y10+'[1]шегарск'!Y10+'[1]интерн 6'!Y10+'[1]Северск'!Y10</f>
        <v>0</v>
      </c>
      <c r="Z10" s="155">
        <f>'[1]шердатский'!Z10+'[1]асино'!Z10+'[1]бакчарск'!Z10+'[1]ДД1'!Z10+'[1]шк-интернат 33'!Z10+'[1]дд4'!Z10+'[1]крыловск'!Z10+'[1]малиновск'!Z10+'[1]новиковский'!Z10+'[1]санаторный'!Z10+'[1]семилуженский'!Z10+'[1]тегульдет'!Z10+'[1]тогурск'!Z10+'[1]уртамск'!Z10+'[1]шегарск'!Z10+'[1]интерн 6'!Z10+'[1]Северск'!Z10</f>
        <v>3</v>
      </c>
      <c r="AA10" s="155">
        <f>'[1]шердатский'!AA10+'[1]асино'!AA10+'[1]бакчарск'!AA10+'[1]ДД1'!AA10+'[1]шк-интернат 33'!AA10+'[1]дд4'!AA10+'[1]крыловск'!AA10+'[1]малиновск'!AA10+'[1]новиковский'!AA10+'[1]санаторный'!AA10+'[1]семилуженский'!AA10+'[1]тегульдет'!AA10+'[1]тогурск'!AA10+'[1]уртамск'!AA10+'[1]шегарск'!AA10+'[1]интерн 6'!AA10+'[1]Северск'!AA10</f>
        <v>2</v>
      </c>
      <c r="AB10" s="155">
        <f>'[1]шердатский'!AB10+'[1]асино'!AB10+'[1]бакчарск'!AB10+'[1]ДД1'!AB10+'[1]шк-интернат 33'!AB10+'[1]дд4'!AB10+'[1]крыловск'!AB10+'[1]малиновск'!AB10+'[1]новиковский'!AB10+'[1]санаторный'!AB10+'[1]семилуженский'!AB10+'[1]тегульдет'!AB10+'[1]тогурск'!AB10+'[1]уртамск'!AB10+'[1]шегарск'!AB10+'[1]интерн 6'!AB10+'[1]Северск'!AB10</f>
        <v>1</v>
      </c>
      <c r="AC10" s="155">
        <f>'[1]шердатский'!AC10+'[1]асино'!AC10+'[1]бакчарск'!AC10+'[1]ДД1'!AC10+'[1]шк-интернат 33'!AC10+'[1]дд4'!AC10+'[1]крыловск'!AC10+'[1]малиновск'!AC10+'[1]новиковский'!AC10+'[1]санаторный'!AC10+'[1]семилуженский'!AC10+'[1]тегульдет'!AC10+'[1]тогурск'!AC10+'[1]уртамск'!AC10+'[1]шегарск'!AC10+'[1]интерн 6'!AC10+'[1]Северск'!AC10</f>
        <v>1</v>
      </c>
      <c r="AD10" s="155">
        <f>'[1]шердатский'!AD10+'[1]асино'!AD10+'[1]бакчарск'!AD10+'[1]ДД1'!AD10+'[1]шк-интернат 33'!AD10+'[1]дд4'!AD10+'[1]крыловск'!AD10+'[1]малиновск'!AD10+'[1]новиковский'!AD10+'[1]санаторный'!AD10+'[1]семилуженский'!AD10+'[1]тегульдет'!AD10+'[1]тогурск'!AD10+'[1]уртамск'!AD10+'[1]шегарск'!AD10+'[1]интерн 6'!AD10+'[1]Северск'!AD10</f>
        <v>14</v>
      </c>
      <c r="AE10" s="155">
        <f>'[1]шердатский'!AE10+'[1]асино'!AE10+'[1]бакчарск'!AE10+'[1]ДД1'!AE10+'[1]шк-интернат 33'!AE10+'[1]дд4'!AE10+'[1]крыловск'!AE10+'[1]малиновск'!AE10+'[1]новиковский'!AE10+'[1]санаторный'!AE10+'[1]семилуженский'!AE10+'[1]тегульдет'!AE10+'[1]тогурск'!AE10+'[1]уртамск'!AE10+'[1]шегарск'!AE10+'[1]интерн 6'!AE10+'[1]Северск'!AE10</f>
        <v>0</v>
      </c>
    </row>
    <row r="11" spans="1:31" ht="12">
      <c r="A11" s="15" t="s">
        <v>138</v>
      </c>
      <c r="B11" s="155">
        <f>'[1]шердатский'!B11+'[1]асино'!B11+'[1]бакчарск'!B11+'[1]ДД1'!B11+'[1]шк-интернат 33'!B11+'[1]дд4'!B11+'[1]крыловск'!B11+'[1]малиновск'!B11+'[1]новиковский'!B11+'[1]санаторный'!B11+'[1]семилуженский'!B11+'[1]тегульдет'!B11+'[1]тогурск'!B11+'[1]уртамск'!B11+'[1]шегарск'!B11+'[1]интерн 6'!B11+'[1]Северск'!B11</f>
        <v>38</v>
      </c>
      <c r="C11" s="155">
        <f>'[1]шердатский'!C11+'[1]асино'!C11+'[1]бакчарск'!C11+'[1]ДД1'!C11+'[1]шк-интернат 33'!C11+'[1]дд4'!C11+'[1]крыловск'!C11+'[1]малиновск'!C11+'[1]новиковский'!C11+'[1]санаторный'!C11+'[1]семилуженский'!C11+'[1]тегульдет'!C11+'[1]тогурск'!C11+'[1]уртамск'!C11+'[1]шегарск'!C11+'[1]интерн 6'!C11+'[1]Северск'!C11</f>
        <v>7</v>
      </c>
      <c r="D11" s="155">
        <f>'[1]шердатский'!D11+'[1]асино'!D11+'[1]бакчарск'!D11+'[1]ДД1'!D11+'[1]шк-интернат 33'!D11+'[1]дд4'!D11+'[1]крыловск'!D11+'[1]малиновск'!D11+'[1]новиковский'!D11+'[1]санаторный'!D11+'[1]семилуженский'!D11+'[1]тегульдет'!D11+'[1]тогурск'!D11+'[1]уртамск'!D11+'[1]шегарск'!D11+'[1]интерн 6'!D11+'[1]Северск'!D11</f>
        <v>15</v>
      </c>
      <c r="E11" s="155">
        <f>'[1]шердатский'!E11+'[1]асино'!E11+'[1]бакчарск'!E11+'[1]ДД1'!E11+'[1]шк-интернат 33'!E11+'[1]дд4'!E11+'[1]крыловск'!E11+'[1]малиновск'!E11+'[1]новиковский'!E11+'[1]санаторный'!E11+'[1]семилуженский'!E11+'[1]тегульдет'!E11+'[1]тогурск'!E11+'[1]уртамск'!E11+'[1]шегарск'!E11+'[1]интерн 6'!E11+'[1]Северск'!E11</f>
        <v>1</v>
      </c>
      <c r="F11" s="155">
        <f>'[1]шердатский'!F11+'[1]асино'!F11+'[1]бакчарск'!F11+'[1]ДД1'!F11+'[1]шк-интернат 33'!F11+'[1]дд4'!F11+'[1]крыловск'!F11+'[1]малиновск'!F11+'[1]новиковский'!F11+'[1]санаторный'!F11+'[1]семилуженский'!F11+'[1]тегульдет'!F11+'[1]тогурск'!F11+'[1]уртамск'!F11+'[1]шегарск'!F11+'[1]интерн 6'!F11+'[1]Северск'!F11</f>
        <v>0</v>
      </c>
      <c r="G11" s="155">
        <f>'[1]шердатский'!G11+'[1]асино'!G11+'[1]бакчарск'!G11+'[1]ДД1'!G11+'[1]шк-интернат 33'!G11+'[1]дд4'!G11+'[1]крыловск'!G11+'[1]малиновск'!G11+'[1]новиковский'!G11+'[1]санаторный'!G11+'[1]семилуженский'!G11+'[1]тегульдет'!G11+'[1]тогурск'!G11+'[1]уртамск'!G11+'[1]шегарск'!G11+'[1]интерн 6'!G11+'[1]Северск'!G11</f>
        <v>1</v>
      </c>
      <c r="H11" s="155">
        <f>'[1]шердатский'!H11+'[1]асино'!H11+'[1]бакчарск'!H11+'[1]ДД1'!H11+'[1]шк-интернат 33'!H11+'[1]дд4'!H11+'[1]крыловск'!H11+'[1]малиновск'!H11+'[1]новиковский'!H11+'[1]санаторный'!H11+'[1]семилуженский'!H11+'[1]тегульдет'!H11+'[1]тогурск'!H11+'[1]уртамск'!H11+'[1]шегарск'!H11+'[1]интерн 6'!H11+'[1]Северск'!H11</f>
        <v>0</v>
      </c>
      <c r="I11" s="155">
        <f>'[1]шердатский'!I11+'[1]асино'!I11+'[1]бакчарск'!I11+'[1]ДД1'!I11+'[1]шк-интернат 33'!I11+'[1]дд4'!I11+'[1]крыловск'!I11+'[1]малиновск'!I11+'[1]новиковский'!I11+'[1]санаторный'!I11+'[1]семилуженский'!I11+'[1]тегульдет'!I11+'[1]тогурск'!I11+'[1]уртамск'!I11+'[1]шегарск'!I11+'[1]интерн 6'!I11+'[1]Северск'!I11</f>
        <v>0</v>
      </c>
      <c r="J11" s="155">
        <f>'[1]шердатский'!J11+'[1]асино'!J11+'[1]бакчарск'!J11+'[1]ДД1'!J11+'[1]шк-интернат 33'!J11+'[1]дд4'!J11+'[1]крыловск'!J11+'[1]малиновск'!J11+'[1]новиковский'!J11+'[1]санаторный'!J11+'[1]семилуженский'!J11+'[1]тегульдет'!J11+'[1]тогурск'!J11+'[1]уртамск'!J11+'[1]шегарск'!J11+'[1]интерн 6'!J11+'[1]Северск'!J11</f>
        <v>11</v>
      </c>
      <c r="K11" s="155">
        <f>'[1]шердатский'!K11+'[1]асино'!K11+'[1]бакчарск'!K11+'[1]ДД1'!K11+'[1]шк-интернат 33'!K11+'[1]дд4'!K11+'[1]крыловск'!K11+'[1]малиновск'!K11+'[1]новиковский'!K11+'[1]санаторный'!K11+'[1]семилуженский'!K11+'[1]тегульдет'!K11+'[1]тогурск'!K11+'[1]уртамск'!K11+'[1]шегарск'!K11+'[1]интерн 6'!K11+'[1]Северск'!K11</f>
        <v>0</v>
      </c>
      <c r="L11" s="155">
        <f>'[1]шердатский'!L11+'[1]асино'!L11+'[1]бакчарск'!L11+'[1]ДД1'!L11+'[1]шк-интернат 33'!L11+'[1]дд4'!L11+'[1]крыловск'!L11+'[1]малиновск'!L11+'[1]новиковский'!L11+'[1]санаторный'!L11+'[1]семилуженский'!L11+'[1]тегульдет'!L11+'[1]тогурск'!L11+'[1]уртамск'!L11+'[1]шегарск'!L11+'[1]интерн 6'!L11+'[1]Северск'!L11</f>
        <v>0</v>
      </c>
      <c r="M11" s="155">
        <f>'[1]шердатский'!M11+'[1]асино'!M11+'[1]бакчарск'!M11+'[1]ДД1'!M11+'[1]шк-интернат 33'!M11+'[1]дд4'!M11+'[1]крыловск'!M11+'[1]малиновск'!M11+'[1]новиковский'!M11+'[1]санаторный'!M11+'[1]семилуженский'!M11+'[1]тегульдет'!M11+'[1]тогурск'!M11+'[1]уртамск'!M11+'[1]шегарск'!M11+'[1]интерн 6'!M11+'[1]Северск'!M11</f>
        <v>0</v>
      </c>
      <c r="N11" s="155">
        <f>'[1]шердатский'!N11+'[1]асино'!N11+'[1]бакчарск'!N11+'[1]ДД1'!N11+'[1]шк-интернат 33'!N11+'[1]дд4'!N11+'[1]крыловск'!N11+'[1]малиновск'!N11+'[1]новиковский'!N11+'[1]санаторный'!N11+'[1]семилуженский'!N11+'[1]тегульдет'!N11+'[1]тогурск'!N11+'[1]уртамск'!N11+'[1]шегарск'!N11+'[1]интерн 6'!N11+'[1]Северск'!N11</f>
        <v>0</v>
      </c>
      <c r="O11" s="155">
        <f>'[1]шердатский'!O11+'[1]асино'!O11+'[1]бакчарск'!O11+'[1]ДД1'!O11+'[1]шк-интернат 33'!O11+'[1]дд4'!O11+'[1]крыловск'!O11+'[1]малиновск'!O11+'[1]новиковский'!O11+'[1]санаторный'!O11+'[1]семилуженский'!O11+'[1]тегульдет'!O11+'[1]тогурск'!O11+'[1]уртамск'!O11+'[1]шегарск'!O11+'[1]интерн 6'!O11+'[1]Северск'!O11</f>
        <v>0</v>
      </c>
      <c r="P11" s="140">
        <f t="shared" si="0"/>
        <v>19</v>
      </c>
      <c r="Q11" s="155">
        <f>'[1]шердатский'!Q11+'[1]асино'!Q11+'[1]бакчарск'!Q11+'[1]ДД1'!Q11+'[1]шк-интернат 33'!Q11+'[1]дд4'!Q11+'[1]крыловск'!Q11+'[1]малиновск'!Q11+'[1]новиковский'!Q11+'[1]санаторный'!Q11+'[1]семилуженский'!Q11+'[1]тегульдет'!Q11+'[1]тогурск'!Q11+'[1]уртамск'!Q11+'[1]шегарск'!Q11+'[1]интерн 6'!Q11+'[1]Северск'!Q11</f>
        <v>0</v>
      </c>
      <c r="R11" s="155">
        <f>'[1]шердатский'!R11+'[1]асино'!R11+'[1]бакчарск'!R11+'[1]ДД1'!R11+'[1]шк-интернат 33'!R11+'[1]дд4'!R11+'[1]крыловск'!R11+'[1]малиновск'!R11+'[1]новиковский'!R11+'[1]санаторный'!R11+'[1]семилуженский'!R11+'[1]тегульдет'!R11+'[1]тогурск'!R11+'[1]уртамск'!R11+'[1]шегарск'!R11+'[1]интерн 6'!R11+'[1]Северск'!R11</f>
        <v>0</v>
      </c>
      <c r="S11" s="155">
        <f>'[1]шердатский'!S11+'[1]асино'!S11+'[1]бакчарск'!S11+'[1]ДД1'!S11+'[1]шк-интернат 33'!S11+'[1]дд4'!S11+'[1]крыловск'!S11+'[1]малиновск'!S11+'[1]новиковский'!S11+'[1]санаторный'!S11+'[1]семилуженский'!S11+'[1]тегульдет'!S11+'[1]тогурск'!S11+'[1]уртамск'!S11+'[1]шегарск'!S11+'[1]интерн 6'!S11+'[1]Северск'!S11</f>
        <v>0</v>
      </c>
      <c r="T11" s="155">
        <f>'[1]шердатский'!T11+'[1]асино'!T11+'[1]бакчарск'!T11+'[1]ДД1'!T11+'[1]шк-интернат 33'!T11+'[1]дд4'!T11+'[1]крыловск'!T11+'[1]малиновск'!T11+'[1]новиковский'!T11+'[1]санаторный'!T11+'[1]семилуженский'!T11+'[1]тегульдет'!T11+'[1]тогурск'!T11+'[1]уртамск'!T11+'[1]шегарск'!T11+'[1]интерн 6'!T11+'[1]Северск'!T11</f>
        <v>0</v>
      </c>
      <c r="U11" s="155">
        <f>'[1]шердатский'!U11+'[1]асино'!U11+'[1]бакчарск'!U11+'[1]ДД1'!U11+'[1]шк-интернат 33'!U11+'[1]дд4'!U11+'[1]крыловск'!U11+'[1]малиновск'!U11+'[1]новиковский'!U11+'[1]санаторный'!U11+'[1]семилуженский'!U11+'[1]тегульдет'!U11+'[1]тогурск'!U11+'[1]уртамск'!U11+'[1]шегарск'!U11+'[1]интерн 6'!U11+'[1]Северск'!U11</f>
        <v>0</v>
      </c>
      <c r="V11" s="155">
        <f>'[1]шердатский'!V11+'[1]асино'!V11+'[1]бакчарск'!V11+'[1]ДД1'!V11+'[1]шк-интернат 33'!V11+'[1]дд4'!V11+'[1]крыловск'!V11+'[1]малиновск'!V11+'[1]новиковский'!V11+'[1]санаторный'!V11+'[1]семилуженский'!V11+'[1]тегульдет'!V11+'[1]тогурск'!V11+'[1]уртамск'!V11+'[1]шегарск'!V11+'[1]интерн 6'!V11+'[1]Северск'!V11</f>
        <v>0</v>
      </c>
      <c r="W11" s="155">
        <f>'[1]шердатский'!W11+'[1]асино'!W11+'[1]бакчарск'!W11+'[1]ДД1'!W11+'[1]шк-интернат 33'!W11+'[1]дд4'!W11+'[1]крыловск'!W11+'[1]малиновск'!W11+'[1]новиковский'!W11+'[1]санаторный'!W11+'[1]семилуженский'!W11+'[1]тегульдет'!W11+'[1]тогурск'!W11+'[1]уртамск'!W11+'[1]шегарск'!W11+'[1]интерн 6'!W11+'[1]Северск'!W11</f>
        <v>0</v>
      </c>
      <c r="X11" s="155">
        <f>'[1]шердатский'!X11+'[1]асино'!X11+'[1]бакчарск'!X11+'[1]ДД1'!X11+'[1]шк-интернат 33'!X11+'[1]дд4'!X11+'[1]крыловск'!X11+'[1]малиновск'!X11+'[1]новиковский'!X11+'[1]санаторный'!X11+'[1]семилуженский'!X11+'[1]тегульдет'!X11+'[1]тогурск'!X11+'[1]уртамск'!X11+'[1]шегарск'!X11+'[1]интерн 6'!X11+'[1]Северск'!X11</f>
        <v>0</v>
      </c>
      <c r="Y11" s="155">
        <f>'[1]шердатский'!Y11+'[1]асино'!Y11+'[1]бакчарск'!Y11+'[1]ДД1'!Y11+'[1]шк-интернат 33'!Y11+'[1]дд4'!Y11+'[1]крыловск'!Y11+'[1]малиновск'!Y11+'[1]новиковский'!Y11+'[1]санаторный'!Y11+'[1]семилуженский'!Y11+'[1]тегульдет'!Y11+'[1]тогурск'!Y11+'[1]уртамск'!Y11+'[1]шегарск'!Y11+'[1]интерн 6'!Y11+'[1]Северск'!Y11</f>
        <v>0</v>
      </c>
      <c r="Z11" s="155">
        <f>'[1]шердатский'!Z11+'[1]асино'!Z11+'[1]бакчарск'!Z11+'[1]ДД1'!Z11+'[1]шк-интернат 33'!Z11+'[1]дд4'!Z11+'[1]крыловск'!Z11+'[1]малиновск'!Z11+'[1]новиковский'!Z11+'[1]санаторный'!Z11+'[1]семилуженский'!Z11+'[1]тегульдет'!Z11+'[1]тогурск'!Z11+'[1]уртамск'!Z11+'[1]шегарск'!Z11+'[1]интерн 6'!Z11+'[1]Северск'!Z11</f>
        <v>1</v>
      </c>
      <c r="AA11" s="155">
        <f>'[1]шердатский'!AA11+'[1]асино'!AA11+'[1]бакчарск'!AA11+'[1]ДД1'!AA11+'[1]шк-интернат 33'!AA11+'[1]дд4'!AA11+'[1]крыловск'!AA11+'[1]малиновск'!AA11+'[1]новиковский'!AA11+'[1]санаторный'!AA11+'[1]семилуженский'!AA11+'[1]тегульдет'!AA11+'[1]тогурск'!AA11+'[1]уртамск'!AA11+'[1]шегарск'!AA11+'[1]интерн 6'!AA11+'[1]Северск'!AA11</f>
        <v>2</v>
      </c>
      <c r="AB11" s="155">
        <f>'[1]шердатский'!AB11+'[1]асино'!AB11+'[1]бакчарск'!AB11+'[1]ДД1'!AB11+'[1]шк-интернат 33'!AB11+'[1]дд4'!AB11+'[1]крыловск'!AB11+'[1]малиновск'!AB11+'[1]новиковский'!AB11+'[1]санаторный'!AB11+'[1]семилуженский'!AB11+'[1]тегульдет'!AB11+'[1]тогурск'!AB11+'[1]уртамск'!AB11+'[1]шегарск'!AB11+'[1]интерн 6'!AB11+'[1]Северск'!AB11</f>
        <v>1</v>
      </c>
      <c r="AC11" s="155">
        <f>'[1]шердатский'!AC11+'[1]асино'!AC11+'[1]бакчарск'!AC11+'[1]ДД1'!AC11+'[1]шк-интернат 33'!AC11+'[1]дд4'!AC11+'[1]крыловск'!AC11+'[1]малиновск'!AC11+'[1]новиковский'!AC11+'[1]санаторный'!AC11+'[1]семилуженский'!AC11+'[1]тегульдет'!AC11+'[1]тогурск'!AC11+'[1]уртамск'!AC11+'[1]шегарск'!AC11+'[1]интерн 6'!AC11+'[1]Северск'!AC11</f>
        <v>1</v>
      </c>
      <c r="AD11" s="155">
        <f>'[1]шердатский'!AD11+'[1]асино'!AD11+'[1]бакчарск'!AD11+'[1]ДД1'!AD11+'[1]шк-интернат 33'!AD11+'[1]дд4'!AD11+'[1]крыловск'!AD11+'[1]малиновск'!AD11+'[1]новиковский'!AD11+'[1]санаторный'!AD11+'[1]семилуженский'!AD11+'[1]тегульдет'!AD11+'[1]тогурск'!AD11+'[1]уртамск'!AD11+'[1]шегарск'!AD11+'[1]интерн 6'!AD11+'[1]Северск'!AD11</f>
        <v>34</v>
      </c>
      <c r="AE11" s="155">
        <f>'[1]шердатский'!AE11+'[1]асино'!AE11+'[1]бакчарск'!AE11+'[1]ДД1'!AE11+'[1]шк-интернат 33'!AE11+'[1]дд4'!AE11+'[1]крыловск'!AE11+'[1]малиновск'!AE11+'[1]новиковский'!AE11+'[1]санаторный'!AE11+'[1]семилуженский'!AE11+'[1]тегульдет'!AE11+'[1]тогурск'!AE11+'[1]уртамск'!AE11+'[1]шегарск'!AE11+'[1]интерн 6'!AE11+'[1]Северск'!AE11</f>
        <v>4</v>
      </c>
    </row>
    <row r="12" spans="1:31" ht="12">
      <c r="A12" s="15" t="s">
        <v>139</v>
      </c>
      <c r="B12" s="155">
        <f>'[1]шердатский'!B12+'[1]асино'!B12+'[1]бакчарск'!B12+'[1]ДД1'!B12+'[1]шк-интернат 33'!B12+'[1]дд4'!B12+'[1]крыловск'!B12+'[1]малиновск'!B12+'[1]новиковский'!B12+'[1]санаторный'!B12+'[1]семилуженский'!B12+'[1]тегульдет'!B12+'[1]тогурск'!B12+'[1]уртамск'!B12+'[1]шегарск'!B12+'[1]интерн 6'!B12+'[1]Северск'!B12</f>
        <v>45</v>
      </c>
      <c r="C12" s="155">
        <f>'[1]шердатский'!C12+'[1]асино'!C12+'[1]бакчарск'!C12+'[1]ДД1'!C12+'[1]шк-интернат 33'!C12+'[1]дд4'!C12+'[1]крыловск'!C12+'[1]малиновск'!C12+'[1]новиковский'!C12+'[1]санаторный'!C12+'[1]семилуженский'!C12+'[1]тегульдет'!C12+'[1]тогурск'!C12+'[1]уртамск'!C12+'[1]шегарск'!C12+'[1]интерн 6'!C12+'[1]Северск'!C12</f>
        <v>8</v>
      </c>
      <c r="D12" s="155">
        <f>'[1]шердатский'!D12+'[1]асино'!D12+'[1]бакчарск'!D12+'[1]ДД1'!D12+'[1]шк-интернат 33'!D12+'[1]дд4'!D12+'[1]крыловск'!D12+'[1]малиновск'!D12+'[1]новиковский'!D12+'[1]санаторный'!D12+'[1]семилуженский'!D12+'[1]тегульдет'!D12+'[1]тогурск'!D12+'[1]уртамск'!D12+'[1]шегарск'!D12+'[1]интерн 6'!D12+'[1]Северск'!D12</f>
        <v>7</v>
      </c>
      <c r="E12" s="155">
        <f>'[1]шердатский'!E12+'[1]асино'!E12+'[1]бакчарск'!E12+'[1]ДД1'!E12+'[1]шк-интернат 33'!E12+'[1]дд4'!E12+'[1]крыловск'!E12+'[1]малиновск'!E12+'[1]новиковский'!E12+'[1]санаторный'!E12+'[1]семилуженский'!E12+'[1]тегульдет'!E12+'[1]тогурск'!E12+'[1]уртамск'!E12+'[1]шегарск'!E12+'[1]интерн 6'!E12+'[1]Северск'!E12</f>
        <v>1</v>
      </c>
      <c r="F12" s="155">
        <f>'[1]шердатский'!F12+'[1]асино'!F12+'[1]бакчарск'!F12+'[1]ДД1'!F12+'[1]шк-интернат 33'!F12+'[1]дд4'!F12+'[1]крыловск'!F12+'[1]малиновск'!F12+'[1]новиковский'!F12+'[1]санаторный'!F12+'[1]семилуженский'!F12+'[1]тегульдет'!F12+'[1]тогурск'!F12+'[1]уртамск'!F12+'[1]шегарск'!F12+'[1]интерн 6'!F12+'[1]Северск'!F12</f>
        <v>0</v>
      </c>
      <c r="G12" s="155">
        <f>'[1]шердатский'!G12+'[1]асино'!G12+'[1]бакчарск'!G12+'[1]ДД1'!G12+'[1]шк-интернат 33'!G12+'[1]дд4'!G12+'[1]крыловск'!G12+'[1]малиновск'!G12+'[1]новиковский'!G12+'[1]санаторный'!G12+'[1]семилуженский'!G12+'[1]тегульдет'!G12+'[1]тогурск'!G12+'[1]уртамск'!G12+'[1]шегарск'!G12+'[1]интерн 6'!G12+'[1]Северск'!G12</f>
        <v>1</v>
      </c>
      <c r="H12" s="155">
        <f>'[1]шердатский'!H12+'[1]асино'!H12+'[1]бакчарск'!H12+'[1]ДД1'!H12+'[1]шк-интернат 33'!H12+'[1]дд4'!H12+'[1]крыловск'!H12+'[1]малиновск'!H12+'[1]новиковский'!H12+'[1]санаторный'!H12+'[1]семилуженский'!H12+'[1]тегульдет'!H12+'[1]тогурск'!H12+'[1]уртамск'!H12+'[1]шегарск'!H12+'[1]интерн 6'!H12+'[1]Северск'!H12</f>
        <v>1</v>
      </c>
      <c r="I12" s="155">
        <f>'[1]шердатский'!I12+'[1]асино'!I12+'[1]бакчарск'!I12+'[1]ДД1'!I12+'[1]шк-интернат 33'!I12+'[1]дд4'!I12+'[1]крыловск'!I12+'[1]малиновск'!I12+'[1]новиковский'!I12+'[1]санаторный'!I12+'[1]семилуженский'!I12+'[1]тегульдет'!I12+'[1]тогурск'!I12+'[1]уртамск'!I12+'[1]шегарск'!I12+'[1]интерн 6'!I12+'[1]Северск'!I12</f>
        <v>0</v>
      </c>
      <c r="J12" s="155">
        <f>'[1]шердатский'!J12+'[1]асино'!J12+'[1]бакчарск'!J12+'[1]ДД1'!J12+'[1]шк-интернат 33'!J12+'[1]дд4'!J12+'[1]крыловск'!J12+'[1]малиновск'!J12+'[1]новиковский'!J12+'[1]санаторный'!J12+'[1]семилуженский'!J12+'[1]тегульдет'!J12+'[1]тогурск'!J12+'[1]уртамск'!J12+'[1]шегарск'!J12+'[1]интерн 6'!J12+'[1]Северск'!J12</f>
        <v>2</v>
      </c>
      <c r="K12" s="155">
        <f>'[1]шердатский'!K12+'[1]асино'!K12+'[1]бакчарск'!K12+'[1]ДД1'!K12+'[1]шк-интернат 33'!K12+'[1]дд4'!K12+'[1]крыловск'!K12+'[1]малиновск'!K12+'[1]новиковский'!K12+'[1]санаторный'!K12+'[1]семилуженский'!K12+'[1]тегульдет'!K12+'[1]тогурск'!K12+'[1]уртамск'!K12+'[1]шегарск'!K12+'[1]интерн 6'!K12+'[1]Северск'!K12</f>
        <v>0</v>
      </c>
      <c r="L12" s="155">
        <f>'[1]шердатский'!L12+'[1]асино'!L12+'[1]бакчарск'!L12+'[1]ДД1'!L12+'[1]шк-интернат 33'!L12+'[1]дд4'!L12+'[1]крыловск'!L12+'[1]малиновск'!L12+'[1]новиковский'!L12+'[1]санаторный'!L12+'[1]семилуженский'!L12+'[1]тегульдет'!L12+'[1]тогурск'!L12+'[1]уртамск'!L12+'[1]шегарск'!L12+'[1]интерн 6'!L12+'[1]Северск'!L12</f>
        <v>1</v>
      </c>
      <c r="M12" s="155">
        <f>'[1]шердатский'!M12+'[1]асино'!M12+'[1]бакчарск'!M12+'[1]ДД1'!M12+'[1]шк-интернат 33'!M12+'[1]дд4'!M12+'[1]крыловск'!M12+'[1]малиновск'!M12+'[1]новиковский'!M12+'[1]санаторный'!M12+'[1]семилуженский'!M12+'[1]тегульдет'!M12+'[1]тогурск'!M12+'[1]уртамск'!M12+'[1]шегарск'!M12+'[1]интерн 6'!M12+'[1]Северск'!M12</f>
        <v>0</v>
      </c>
      <c r="N12" s="155">
        <f>'[1]шердатский'!N12+'[1]асино'!N12+'[1]бакчарск'!N12+'[1]ДД1'!N12+'[1]шк-интернат 33'!N12+'[1]дд4'!N12+'[1]крыловск'!N12+'[1]малиновск'!N12+'[1]новиковский'!N12+'[1]санаторный'!N12+'[1]семилуженский'!N12+'[1]тегульдет'!N12+'[1]тогурск'!N12+'[1]уртамск'!N12+'[1]шегарск'!N12+'[1]интерн 6'!N12+'[1]Северск'!N12</f>
        <v>0</v>
      </c>
      <c r="O12" s="155">
        <f>'[1]шердатский'!O12+'[1]асино'!O12+'[1]бакчарск'!O12+'[1]ДД1'!O12+'[1]шк-интернат 33'!O12+'[1]дд4'!O12+'[1]крыловск'!O12+'[1]малиновск'!O12+'[1]новиковский'!O12+'[1]санаторный'!O12+'[1]семилуженский'!O12+'[1]тегульдет'!O12+'[1]тогурск'!O12+'[1]уртамск'!O12+'[1]шегарск'!O12+'[1]интерн 6'!O12+'[1]Северск'!O12</f>
        <v>0</v>
      </c>
      <c r="P12" s="140">
        <f aca="true" t="shared" si="1" ref="P12:P20">B12+D12-AD12</f>
        <v>20</v>
      </c>
      <c r="Q12" s="155">
        <f>'[1]шердатский'!Q12+'[1]асино'!Q12+'[1]бакчарск'!Q12+'[1]ДД1'!Q12+'[1]шк-интернат 33'!Q12+'[1]дд4'!Q12+'[1]крыловск'!Q12+'[1]малиновск'!Q12+'[1]новиковский'!Q12+'[1]санаторный'!Q12+'[1]семилуженский'!Q12+'[1]тегульдет'!Q12+'[1]тогурск'!Q12+'[1]уртамск'!Q12+'[1]шегарск'!Q12+'[1]интерн 6'!Q12+'[1]Северск'!Q12</f>
        <v>0</v>
      </c>
      <c r="R12" s="155">
        <f>'[1]шердатский'!R12+'[1]асино'!R12+'[1]бакчарск'!R12+'[1]ДД1'!R12+'[1]шк-интернат 33'!R12+'[1]дд4'!R12+'[1]крыловск'!R12+'[1]малиновск'!R12+'[1]новиковский'!R12+'[1]санаторный'!R12+'[1]семилуженский'!R12+'[1]тегульдет'!R12+'[1]тогурск'!R12+'[1]уртамск'!R12+'[1]шегарск'!R12+'[1]интерн 6'!R12+'[1]Северск'!R12</f>
        <v>0</v>
      </c>
      <c r="S12" s="155">
        <f>'[1]шердатский'!S12+'[1]асино'!S12+'[1]бакчарск'!S12+'[1]ДД1'!S12+'[1]шк-интернат 33'!S12+'[1]дд4'!S12+'[1]крыловск'!S12+'[1]малиновск'!S12+'[1]новиковский'!S12+'[1]санаторный'!S12+'[1]семилуженский'!S12+'[1]тегульдет'!S12+'[1]тогурск'!S12+'[1]уртамск'!S12+'[1]шегарск'!S12+'[1]интерн 6'!S12+'[1]Северск'!S12</f>
        <v>1</v>
      </c>
      <c r="T12" s="155">
        <f>'[1]шердатский'!T12+'[1]асино'!T12+'[1]бакчарск'!T12+'[1]ДД1'!T12+'[1]шк-интернат 33'!T12+'[1]дд4'!T12+'[1]крыловск'!T12+'[1]малиновск'!T12+'[1]новиковский'!T12+'[1]санаторный'!T12+'[1]семилуженский'!T12+'[1]тегульдет'!T12+'[1]тогурск'!T12+'[1]уртамск'!T12+'[1]шегарск'!T12+'[1]интерн 6'!T12+'[1]Северск'!T12</f>
        <v>0</v>
      </c>
      <c r="U12" s="155">
        <f>'[1]шердатский'!U12+'[1]асино'!U12+'[1]бакчарск'!U12+'[1]ДД1'!U12+'[1]шк-интернат 33'!U12+'[1]дд4'!U12+'[1]крыловск'!U12+'[1]малиновск'!U12+'[1]новиковский'!U12+'[1]санаторный'!U12+'[1]семилуженский'!U12+'[1]тегульдет'!U12+'[1]тогурск'!U12+'[1]уртамск'!U12+'[1]шегарск'!U12+'[1]интерн 6'!U12+'[1]Северск'!U12</f>
        <v>0</v>
      </c>
      <c r="V12" s="155">
        <f>'[1]шердатский'!V12+'[1]асино'!V12+'[1]бакчарск'!V12+'[1]ДД1'!V12+'[1]шк-интернат 33'!V12+'[1]дд4'!V12+'[1]крыловск'!V12+'[1]малиновск'!V12+'[1]новиковский'!V12+'[1]санаторный'!V12+'[1]семилуженский'!V12+'[1]тегульдет'!V12+'[1]тогурск'!V12+'[1]уртамск'!V12+'[1]шегарск'!V12+'[1]интерн 6'!V12+'[1]Северск'!V12</f>
        <v>0</v>
      </c>
      <c r="W12" s="155">
        <f>'[1]шердатский'!W12+'[1]асино'!W12+'[1]бакчарск'!W12+'[1]ДД1'!W12+'[1]шк-интернат 33'!W12+'[1]дд4'!W12+'[1]крыловск'!W12+'[1]малиновск'!W12+'[1]новиковский'!W12+'[1]санаторный'!W12+'[1]семилуженский'!W12+'[1]тегульдет'!W12+'[1]тогурск'!W12+'[1]уртамск'!W12+'[1]шегарск'!W12+'[1]интерн 6'!W12+'[1]Северск'!W12</f>
        <v>0</v>
      </c>
      <c r="X12" s="155">
        <f>'[1]шердатский'!X12+'[1]асино'!X12+'[1]бакчарск'!X12+'[1]ДД1'!X12+'[1]шк-интернат 33'!X12+'[1]дд4'!X12+'[1]крыловск'!X12+'[1]малиновск'!X12+'[1]новиковский'!X12+'[1]санаторный'!X12+'[1]семилуженский'!X12+'[1]тегульдет'!X12+'[1]тогурск'!X12+'[1]уртамск'!X12+'[1]шегарск'!X12+'[1]интерн 6'!X12+'[1]Северск'!X12</f>
        <v>1</v>
      </c>
      <c r="Y12" s="155">
        <f>'[1]шердатский'!Y12+'[1]асино'!Y12+'[1]бакчарск'!Y12+'[1]ДД1'!Y12+'[1]шк-интернат 33'!Y12+'[1]дд4'!Y12+'[1]крыловск'!Y12+'[1]малиновск'!Y12+'[1]новиковский'!Y12+'[1]санаторный'!Y12+'[1]семилуженский'!Y12+'[1]тегульдет'!Y12+'[1]тогурск'!Y12+'[1]уртамск'!Y12+'[1]шегарск'!Y12+'[1]интерн 6'!Y12+'[1]Северск'!Y12</f>
        <v>0</v>
      </c>
      <c r="Z12" s="155">
        <f>'[1]шердатский'!Z12+'[1]асино'!Z12+'[1]бакчарск'!Z12+'[1]ДД1'!Z12+'[1]шк-интернат 33'!Z12+'[1]дд4'!Z12+'[1]крыловск'!Z12+'[1]малиновск'!Z12+'[1]новиковский'!Z12+'[1]санаторный'!Z12+'[1]семилуженский'!Z12+'[1]тегульдет'!Z12+'[1]тогурск'!Z12+'[1]уртамск'!Z12+'[1]шегарск'!Z12+'[1]интерн 6'!Z12+'[1]Северск'!Z12</f>
        <v>2</v>
      </c>
      <c r="AA12" s="155">
        <f>'[1]шердатский'!AA12+'[1]асино'!AA12+'[1]бакчарск'!AA12+'[1]ДД1'!AA12+'[1]шк-интернат 33'!AA12+'[1]дд4'!AA12+'[1]крыловск'!AA12+'[1]малиновск'!AA12+'[1]новиковский'!AA12+'[1]санаторный'!AA12+'[1]семилуженский'!AA12+'[1]тегульдет'!AA12+'[1]тогурск'!AA12+'[1]уртамск'!AA12+'[1]шегарск'!AA12+'[1]интерн 6'!AA12+'[1]Северск'!AA12</f>
        <v>3</v>
      </c>
      <c r="AB12" s="155">
        <f>'[1]шердатский'!AB12+'[1]асино'!AB12+'[1]бакчарск'!AB12+'[1]ДД1'!AB12+'[1]шк-интернат 33'!AB12+'[1]дд4'!AB12+'[1]крыловск'!AB12+'[1]малиновск'!AB12+'[1]новиковский'!AB12+'[1]санаторный'!AB12+'[1]семилуженский'!AB12+'[1]тегульдет'!AB12+'[1]тогурск'!AB12+'[1]уртамск'!AB12+'[1]шегарск'!AB12+'[1]интерн 6'!AB12+'[1]Северск'!AB12</f>
        <v>1</v>
      </c>
      <c r="AC12" s="155">
        <f>'[1]шердатский'!AC12+'[1]асино'!AC12+'[1]бакчарск'!AC12+'[1]ДД1'!AC12+'[1]шк-интернат 33'!AC12+'[1]дд4'!AC12+'[1]крыловск'!AC12+'[1]малиновск'!AC12+'[1]новиковский'!AC12+'[1]санаторный'!AC12+'[1]семилуженский'!AC12+'[1]тегульдет'!AC12+'[1]тогурск'!AC12+'[1]уртамск'!AC12+'[1]шегарск'!AC12+'[1]интерн 6'!AC12+'[1]Северск'!AC12</f>
        <v>1</v>
      </c>
      <c r="AD12" s="155">
        <f>'[1]шердатский'!AD12+'[1]асино'!AD12+'[1]бакчарск'!AD12+'[1]ДД1'!AD12+'[1]шк-интернат 33'!AD12+'[1]дд4'!AD12+'[1]крыловск'!AD12+'[1]малиновск'!AD12+'[1]новиковский'!AD12+'[1]санаторный'!AD12+'[1]семилуженский'!AD12+'[1]тегульдет'!AD12+'[1]тогурск'!AD12+'[1]уртамск'!AD12+'[1]шегарск'!AD12+'[1]интерн 6'!AD12+'[1]Северск'!AD12</f>
        <v>32</v>
      </c>
      <c r="AE12" s="155">
        <f>'[1]шердатский'!AE12+'[1]асино'!AE12+'[1]бакчарск'!AE12+'[1]ДД1'!AE12+'[1]шк-интернат 33'!AE12+'[1]дд4'!AE12+'[1]крыловск'!AE12+'[1]малиновск'!AE12+'[1]новиковский'!AE12+'[1]санаторный'!AE12+'[1]семилуженский'!AE12+'[1]тегульдет'!AE12+'[1]тогурск'!AE12+'[1]уртамск'!AE12+'[1]шегарск'!AE12+'[1]интерн 6'!AE12+'[1]Северск'!AE12</f>
        <v>3</v>
      </c>
    </row>
    <row r="13" spans="1:31" ht="12">
      <c r="A13" s="15" t="s">
        <v>140</v>
      </c>
      <c r="B13" s="155">
        <f>'[1]шердатский'!B13+'[1]асино'!B13+'[1]бакчарск'!B13+'[1]ДД1'!B13+'[1]шк-интернат 33'!B13+'[1]дд4'!B13+'[1]крыловск'!B13+'[1]малиновск'!B13+'[1]новиковский'!B13+'[1]санаторный'!B13+'[1]семилуженский'!B13+'[1]тегульдет'!B13+'[1]тогурск'!B13+'[1]уртамск'!B13+'[1]шегарск'!B13+'[1]интерн 6'!B13+'[1]Северск'!B13</f>
        <v>55</v>
      </c>
      <c r="C13" s="155">
        <f>'[1]шердатский'!C13+'[1]асино'!C13+'[1]бакчарск'!C13+'[1]ДД1'!C13+'[1]шк-интернат 33'!C13+'[1]дд4'!C13+'[1]крыловск'!C13+'[1]малиновск'!C13+'[1]новиковский'!C13+'[1]санаторный'!C13+'[1]семилуженский'!C13+'[1]тегульдет'!C13+'[1]тогурск'!C13+'[1]уртамск'!C13+'[1]шегарск'!C13+'[1]интерн 6'!C13+'[1]Северск'!C13</f>
        <v>10</v>
      </c>
      <c r="D13" s="155">
        <f>'[1]шердатский'!D13+'[1]асино'!D13+'[1]бакчарск'!D13+'[1]ДД1'!D13+'[1]шк-интернат 33'!D13+'[1]дд4'!D13+'[1]крыловск'!D13+'[1]малиновск'!D13+'[1]новиковский'!D13+'[1]санаторный'!D13+'[1]семилуженский'!D13+'[1]тегульдет'!D13+'[1]тогурск'!D13+'[1]уртамск'!D13+'[1]шегарск'!D13+'[1]интерн 6'!D13+'[1]Северск'!D13</f>
        <v>10</v>
      </c>
      <c r="E13" s="155">
        <f>'[1]шердатский'!E13+'[1]асино'!E13+'[1]бакчарск'!E13+'[1]ДД1'!E13+'[1]шк-интернат 33'!E13+'[1]дд4'!E13+'[1]крыловск'!E13+'[1]малиновск'!E13+'[1]новиковский'!E13+'[1]санаторный'!E13+'[1]семилуженский'!E13+'[1]тегульдет'!E13+'[1]тогурск'!E13+'[1]уртамск'!E13+'[1]шегарск'!E13+'[1]интерн 6'!E13+'[1]Северск'!E13</f>
        <v>1</v>
      </c>
      <c r="F13" s="155">
        <f>'[1]шердатский'!F13+'[1]асино'!F13+'[1]бакчарск'!F13+'[1]ДД1'!F13+'[1]шк-интернат 33'!F13+'[1]дд4'!F13+'[1]крыловск'!F13+'[1]малиновск'!F13+'[1]новиковский'!F13+'[1]санаторный'!F13+'[1]семилуженский'!F13+'[1]тегульдет'!F13+'[1]тогурск'!F13+'[1]уртамск'!F13+'[1]шегарск'!F13+'[1]интерн 6'!F13+'[1]Северск'!F13</f>
        <v>0</v>
      </c>
      <c r="G13" s="155">
        <f>'[1]шердатский'!G13+'[1]асино'!G13+'[1]бакчарск'!G13+'[1]ДД1'!G13+'[1]шк-интернат 33'!G13+'[1]дд4'!G13+'[1]крыловск'!G13+'[1]малиновск'!G13+'[1]новиковский'!G13+'[1]санаторный'!G13+'[1]семилуженский'!G13+'[1]тегульдет'!G13+'[1]тогурск'!G13+'[1]уртамск'!G13+'[1]шегарск'!G13+'[1]интерн 6'!G13+'[1]Северск'!G13</f>
        <v>0</v>
      </c>
      <c r="H13" s="155">
        <f>'[1]шердатский'!H13+'[1]асино'!H13+'[1]бакчарск'!H13+'[1]ДД1'!H13+'[1]шк-интернат 33'!H13+'[1]дд4'!H13+'[1]крыловск'!H13+'[1]малиновск'!H13+'[1]новиковский'!H13+'[1]санаторный'!H13+'[1]семилуженский'!H13+'[1]тегульдет'!H13+'[1]тогурск'!H13+'[1]уртамск'!H13+'[1]шегарск'!H13+'[1]интерн 6'!H13+'[1]Северск'!H13</f>
        <v>0</v>
      </c>
      <c r="I13" s="155">
        <f>'[1]шердатский'!I13+'[1]асино'!I13+'[1]бакчарск'!I13+'[1]ДД1'!I13+'[1]шк-интернат 33'!I13+'[1]дд4'!I13+'[1]крыловск'!I13+'[1]малиновск'!I13+'[1]новиковский'!I13+'[1]санаторный'!I13+'[1]семилуженский'!I13+'[1]тегульдет'!I13+'[1]тогурск'!I13+'[1]уртамск'!I13+'[1]шегарск'!I13+'[1]интерн 6'!I13+'[1]Северск'!I13</f>
        <v>0</v>
      </c>
      <c r="J13" s="155">
        <f>'[1]шердатский'!J13+'[1]асино'!J13+'[1]бакчарск'!J13+'[1]ДД1'!J13+'[1]шк-интернат 33'!J13+'[1]дд4'!J13+'[1]крыловск'!J13+'[1]малиновск'!J13+'[1]новиковский'!J13+'[1]санаторный'!J13+'[1]семилуженский'!J13+'[1]тегульдет'!J13+'[1]тогурск'!J13+'[1]уртамск'!J13+'[1]шегарск'!J13+'[1]интерн 6'!J13+'[1]Северск'!J13</f>
        <v>6</v>
      </c>
      <c r="K13" s="155">
        <f>'[1]шердатский'!K13+'[1]асино'!K13+'[1]бакчарск'!K13+'[1]ДД1'!K13+'[1]шк-интернат 33'!K13+'[1]дд4'!K13+'[1]крыловск'!K13+'[1]малиновск'!K13+'[1]новиковский'!K13+'[1]санаторный'!K13+'[1]семилуженский'!K13+'[1]тегульдет'!K13+'[1]тогурск'!K13+'[1]уртамск'!K13+'[1]шегарск'!K13+'[1]интерн 6'!K13+'[1]Северск'!K13</f>
        <v>0</v>
      </c>
      <c r="L13" s="155">
        <f>'[1]шердатский'!L13+'[1]асино'!L13+'[1]бакчарск'!L13+'[1]ДД1'!L13+'[1]шк-интернат 33'!L13+'[1]дд4'!L13+'[1]крыловск'!L13+'[1]малиновск'!L13+'[1]новиковский'!L13+'[1]санаторный'!L13+'[1]семилуженский'!L13+'[1]тегульдет'!L13+'[1]тогурск'!L13+'[1]уртамск'!L13+'[1]шегарск'!L13+'[1]интерн 6'!L13+'[1]Северск'!L13</f>
        <v>2</v>
      </c>
      <c r="M13" s="155">
        <f>'[1]шердатский'!M13+'[1]асино'!M13+'[1]бакчарск'!M13+'[1]ДД1'!M13+'[1]шк-интернат 33'!M13+'[1]дд4'!M13+'[1]крыловск'!M13+'[1]малиновск'!M13+'[1]новиковский'!M13+'[1]санаторный'!M13+'[1]семилуженский'!M13+'[1]тегульдет'!M13+'[1]тогурск'!M13+'[1]уртамск'!M13+'[1]шегарск'!M13+'[1]интерн 6'!M13+'[1]Северск'!M13</f>
        <v>0</v>
      </c>
      <c r="N13" s="155">
        <f>'[1]шердатский'!N13+'[1]асино'!N13+'[1]бакчарск'!N13+'[1]ДД1'!N13+'[1]шк-интернат 33'!N13+'[1]дд4'!N13+'[1]крыловск'!N13+'[1]малиновск'!N13+'[1]новиковский'!N13+'[1]санаторный'!N13+'[1]семилуженский'!N13+'[1]тегульдет'!N13+'[1]тогурск'!N13+'[1]уртамск'!N13+'[1]шегарск'!N13+'[1]интерн 6'!N13+'[1]Северск'!N13</f>
        <v>0</v>
      </c>
      <c r="O13" s="155">
        <f>'[1]шердатский'!O13+'[1]асино'!O13+'[1]бакчарск'!O13+'[1]ДД1'!O13+'[1]шк-интернат 33'!O13+'[1]дд4'!O13+'[1]крыловск'!O13+'[1]малиновск'!O13+'[1]новиковский'!O13+'[1]санаторный'!O13+'[1]семилуженский'!O13+'[1]тегульдет'!O13+'[1]тогурск'!O13+'[1]уртамск'!O13+'[1]шегарск'!O13+'[1]интерн 6'!O13+'[1]Северск'!O13</f>
        <v>1</v>
      </c>
      <c r="P13" s="140">
        <f t="shared" si="1"/>
        <v>15</v>
      </c>
      <c r="Q13" s="155">
        <f>'[1]шердатский'!Q13+'[1]асино'!Q13+'[1]бакчарск'!Q13+'[1]ДД1'!Q13+'[1]шк-интернат 33'!Q13+'[1]дд4'!Q13+'[1]крыловск'!Q13+'[1]малиновск'!Q13+'[1]новиковский'!Q13+'[1]санаторный'!Q13+'[1]семилуженский'!Q13+'[1]тегульдет'!Q13+'[1]тогурск'!Q13+'[1]уртамск'!Q13+'[1]шегарск'!Q13+'[1]интерн 6'!Q13+'[1]Северск'!Q13</f>
        <v>0</v>
      </c>
      <c r="R13" s="155">
        <f>'[1]шердатский'!R13+'[1]асино'!R13+'[1]бакчарск'!R13+'[1]ДД1'!R13+'[1]шк-интернат 33'!R13+'[1]дд4'!R13+'[1]крыловск'!R13+'[1]малиновск'!R13+'[1]новиковский'!R13+'[1]санаторный'!R13+'[1]семилуженский'!R13+'[1]тегульдет'!R13+'[1]тогурск'!R13+'[1]уртамск'!R13+'[1]шегарск'!R13+'[1]интерн 6'!R13+'[1]Северск'!R13</f>
        <v>0</v>
      </c>
      <c r="S13" s="155">
        <f>'[1]шердатский'!S13+'[1]асино'!S13+'[1]бакчарск'!S13+'[1]ДД1'!S13+'[1]шк-интернат 33'!S13+'[1]дд4'!S13+'[1]крыловск'!S13+'[1]малиновск'!S13+'[1]новиковский'!S13+'[1]санаторный'!S13+'[1]семилуженский'!S13+'[1]тегульдет'!S13+'[1]тогурск'!S13+'[1]уртамск'!S13+'[1]шегарск'!S13+'[1]интерн 6'!S13+'[1]Северск'!S13</f>
        <v>1</v>
      </c>
      <c r="T13" s="155">
        <f>'[1]шердатский'!T13+'[1]асино'!T13+'[1]бакчарск'!T13+'[1]ДД1'!T13+'[1]шк-интернат 33'!T13+'[1]дд4'!T13+'[1]крыловск'!T13+'[1]малиновск'!T13+'[1]новиковский'!T13+'[1]санаторный'!T13+'[1]семилуженский'!T13+'[1]тегульдет'!T13+'[1]тогурск'!T13+'[1]уртамск'!T13+'[1]шегарск'!T13+'[1]интерн 6'!T13+'[1]Северск'!T13</f>
        <v>0</v>
      </c>
      <c r="U13" s="155">
        <f>'[1]шердатский'!U13+'[1]асино'!U13+'[1]бакчарск'!U13+'[1]ДД1'!U13+'[1]шк-интернат 33'!U13+'[1]дд4'!U13+'[1]крыловск'!U13+'[1]малиновск'!U13+'[1]новиковский'!U13+'[1]санаторный'!U13+'[1]семилуженский'!U13+'[1]тегульдет'!U13+'[1]тогурск'!U13+'[1]уртамск'!U13+'[1]шегарск'!U13+'[1]интерн 6'!U13+'[1]Северск'!U13</f>
        <v>0</v>
      </c>
      <c r="V13" s="155">
        <f>'[1]шердатский'!V13+'[1]асино'!V13+'[1]бакчарск'!V13+'[1]ДД1'!V13+'[1]шк-интернат 33'!V13+'[1]дд4'!V13+'[1]крыловск'!V13+'[1]малиновск'!V13+'[1]новиковский'!V13+'[1]санаторный'!V13+'[1]семилуженский'!V13+'[1]тегульдет'!V13+'[1]тогурск'!V13+'[1]уртамск'!V13+'[1]шегарск'!V13+'[1]интерн 6'!V13+'[1]Северск'!V13</f>
        <v>0</v>
      </c>
      <c r="W13" s="155">
        <f>'[1]шердатский'!W13+'[1]асино'!W13+'[1]бакчарск'!W13+'[1]ДД1'!W13+'[1]шк-интернат 33'!W13+'[1]дд4'!W13+'[1]крыловск'!W13+'[1]малиновск'!W13+'[1]новиковский'!W13+'[1]санаторный'!W13+'[1]семилуженский'!W13+'[1]тегульдет'!W13+'[1]тогурск'!W13+'[1]уртамск'!W13+'[1]шегарск'!W13+'[1]интерн 6'!W13+'[1]Северск'!W13</f>
        <v>0</v>
      </c>
      <c r="X13" s="155">
        <f>'[1]шердатский'!X13+'[1]асино'!X13+'[1]бакчарск'!X13+'[1]ДД1'!X13+'[1]шк-интернат 33'!X13+'[1]дд4'!X13+'[1]крыловск'!X13+'[1]малиновск'!X13+'[1]новиковский'!X13+'[1]санаторный'!X13+'[1]семилуженский'!X13+'[1]тегульдет'!X13+'[1]тогурск'!X13+'[1]уртамск'!X13+'[1]шегарск'!X13+'[1]интерн 6'!X13+'[1]Северск'!X13</f>
        <v>0</v>
      </c>
      <c r="Y13" s="155">
        <f>'[1]шердатский'!Y13+'[1]асино'!Y13+'[1]бакчарск'!Y13+'[1]ДД1'!Y13+'[1]шк-интернат 33'!Y13+'[1]дд4'!Y13+'[1]крыловск'!Y13+'[1]малиновск'!Y13+'[1]новиковский'!Y13+'[1]санаторный'!Y13+'[1]семилуженский'!Y13+'[1]тегульдет'!Y13+'[1]тогурск'!Y13+'[1]уртамск'!Y13+'[1]шегарск'!Y13+'[1]интерн 6'!Y13+'[1]Северск'!Y13</f>
        <v>0</v>
      </c>
      <c r="Z13" s="155">
        <f>'[1]шердатский'!Z13+'[1]асино'!Z13+'[1]бакчарск'!Z13+'[1]ДД1'!Z13+'[1]шк-интернат 33'!Z13+'[1]дд4'!Z13+'[1]крыловск'!Z13+'[1]малиновск'!Z13+'[1]новиковский'!Z13+'[1]санаторный'!Z13+'[1]семилуженский'!Z13+'[1]тегульдет'!Z13+'[1]тогурск'!Z13+'[1]уртамск'!Z13+'[1]шегарск'!Z13+'[1]интерн 6'!Z13+'[1]Северск'!Z13</f>
        <v>2</v>
      </c>
      <c r="AA13" s="155">
        <f>'[1]шердатский'!AA13+'[1]асино'!AA13+'[1]бакчарск'!AA13+'[1]ДД1'!AA13+'[1]шк-интернат 33'!AA13+'[1]дд4'!AA13+'[1]крыловск'!AA13+'[1]малиновск'!AA13+'[1]новиковский'!AA13+'[1]санаторный'!AA13+'[1]семилуженский'!AA13+'[1]тегульдет'!AA13+'[1]тогурск'!AA13+'[1]уртамск'!AA13+'[1]шегарск'!AA13+'[1]интерн 6'!AA13+'[1]Северск'!AA13</f>
        <v>2</v>
      </c>
      <c r="AB13" s="155">
        <f>'[1]шердатский'!AB13+'[1]асино'!AB13+'[1]бакчарск'!AB13+'[1]ДД1'!AB13+'[1]шк-интернат 33'!AB13+'[1]дд4'!AB13+'[1]крыловск'!AB13+'[1]малиновск'!AB13+'[1]новиковский'!AB13+'[1]санаторный'!AB13+'[1]семилуженский'!AB13+'[1]тегульдет'!AB13+'[1]тогурск'!AB13+'[1]уртамск'!AB13+'[1]шегарск'!AB13+'[1]интерн 6'!AB13+'[1]Северск'!AB13</f>
        <v>1</v>
      </c>
      <c r="AC13" s="155">
        <f>'[1]шердатский'!AC13+'[1]асино'!AC13+'[1]бакчарск'!AC13+'[1]ДД1'!AC13+'[1]шк-интернат 33'!AC13+'[1]дд4'!AC13+'[1]крыловск'!AC13+'[1]малиновск'!AC13+'[1]новиковский'!AC13+'[1]санаторный'!AC13+'[1]семилуженский'!AC13+'[1]тегульдет'!AC13+'[1]тогурск'!AC13+'[1]уртамск'!AC13+'[1]шегарск'!AC13+'[1]интерн 6'!AC13+'[1]Северск'!AC13</f>
        <v>3</v>
      </c>
      <c r="AD13" s="155">
        <f>'[1]шердатский'!AD13+'[1]асино'!AD13+'[1]бакчарск'!AD13+'[1]ДД1'!AD13+'[1]шк-интернат 33'!AD13+'[1]дд4'!AD13+'[1]крыловск'!AD13+'[1]малиновск'!AD13+'[1]новиковский'!AD13+'[1]санаторный'!AD13+'[1]семилуженский'!AD13+'[1]тегульдет'!AD13+'[1]тогурск'!AD13+'[1]уртамск'!AD13+'[1]шегарск'!AD13+'[1]интерн 6'!AD13+'[1]Северск'!AD13</f>
        <v>50</v>
      </c>
      <c r="AE13" s="155">
        <f>'[1]шердатский'!AE13+'[1]асино'!AE13+'[1]бакчарск'!AE13+'[1]ДД1'!AE13+'[1]шк-интернат 33'!AE13+'[1]дд4'!AE13+'[1]крыловск'!AE13+'[1]малиновск'!AE13+'[1]новиковский'!AE13+'[1]санаторный'!AE13+'[1]семилуженский'!AE13+'[1]тегульдет'!AE13+'[1]тогурск'!AE13+'[1]уртамск'!AE13+'[1]шегарск'!AE13+'[1]интерн 6'!AE13+'[1]Северск'!AE13</f>
        <v>9</v>
      </c>
    </row>
    <row r="14" spans="1:31" ht="12">
      <c r="A14" s="15" t="s">
        <v>141</v>
      </c>
      <c r="B14" s="155">
        <f>'[1]шердатский'!B14+'[1]асино'!B14+'[1]бакчарск'!B14+'[1]ДД1'!B14+'[1]шк-интернат 33'!B14+'[1]дд4'!B14+'[1]крыловск'!B14+'[1]малиновск'!B14+'[1]новиковский'!B14+'[1]санаторный'!B14+'[1]семилуженский'!B14+'[1]тегульдет'!B14+'[1]тогурск'!B14+'[1]уртамск'!B14+'[1]шегарск'!B14+'[1]интерн 6'!B14+'[1]Северск'!B14</f>
        <v>48</v>
      </c>
      <c r="C14" s="155">
        <f>'[1]шердатский'!C14+'[1]асино'!C14+'[1]бакчарск'!C14+'[1]ДД1'!C14+'[1]шк-интернат 33'!C14+'[1]дд4'!C14+'[1]крыловск'!C14+'[1]малиновск'!C14+'[1]новиковский'!C14+'[1]санаторный'!C14+'[1]семилуженский'!C14+'[1]тегульдет'!C14+'[1]тогурск'!C14+'[1]уртамск'!C14+'[1]шегарск'!C14+'[1]интерн 6'!C14+'[1]Северск'!C14</f>
        <v>7</v>
      </c>
      <c r="D14" s="155">
        <f>'[1]шердатский'!D14+'[1]асино'!D14+'[1]бакчарск'!D14+'[1]ДД1'!D14+'[1]шк-интернат 33'!D14+'[1]дд4'!D14+'[1]крыловск'!D14+'[1]малиновск'!D14+'[1]новиковский'!D14+'[1]санаторный'!D14+'[1]семилуженский'!D14+'[1]тегульдет'!D14+'[1]тогурск'!D14+'[1]уртамск'!D14+'[1]шегарск'!D14+'[1]интерн 6'!D14+'[1]Северск'!D14</f>
        <v>7</v>
      </c>
      <c r="E14" s="155">
        <f>'[1]шердатский'!E14+'[1]асино'!E14+'[1]бакчарск'!E14+'[1]ДД1'!E14+'[1]шк-интернат 33'!E14+'[1]дд4'!E14+'[1]крыловск'!E14+'[1]малиновск'!E14+'[1]новиковский'!E14+'[1]санаторный'!E14+'[1]семилуженский'!E14+'[1]тегульдет'!E14+'[1]тогурск'!E14+'[1]уртамск'!E14+'[1]шегарск'!E14+'[1]интерн 6'!E14+'[1]Северск'!E14</f>
        <v>0</v>
      </c>
      <c r="F14" s="155">
        <f>'[1]шердатский'!F14+'[1]асино'!F14+'[1]бакчарск'!F14+'[1]ДД1'!F14+'[1]шк-интернат 33'!F14+'[1]дд4'!F14+'[1]крыловск'!F14+'[1]малиновск'!F14+'[1]новиковский'!F14+'[1]санаторный'!F14+'[1]семилуженский'!F14+'[1]тегульдет'!F14+'[1]тогурск'!F14+'[1]уртамск'!F14+'[1]шегарск'!F14+'[1]интерн 6'!F14+'[1]Северск'!F14</f>
        <v>0</v>
      </c>
      <c r="G14" s="155">
        <f>'[1]шердатский'!G14+'[1]асино'!G14+'[1]бакчарск'!G14+'[1]ДД1'!G14+'[1]шк-интернат 33'!G14+'[1]дд4'!G14+'[1]крыловск'!G14+'[1]малиновск'!G14+'[1]новиковский'!G14+'[1]санаторный'!G14+'[1]семилуженский'!G14+'[1]тегульдет'!G14+'[1]тогурск'!G14+'[1]уртамск'!G14+'[1]шегарск'!G14+'[1]интерн 6'!G14+'[1]Северск'!G14</f>
        <v>1</v>
      </c>
      <c r="H14" s="155">
        <f>'[1]шердатский'!H14+'[1]асино'!H14+'[1]бакчарск'!H14+'[1]ДД1'!H14+'[1]шк-интернат 33'!H14+'[1]дд4'!H14+'[1]крыловск'!H14+'[1]малиновск'!H14+'[1]новиковский'!H14+'[1]санаторный'!H14+'[1]семилуженский'!H14+'[1]тегульдет'!H14+'[1]тогурск'!H14+'[1]уртамск'!H14+'[1]шегарск'!H14+'[1]интерн 6'!H14+'[1]Северск'!H14</f>
        <v>0</v>
      </c>
      <c r="I14" s="155">
        <f>'[1]шердатский'!I14+'[1]асино'!I14+'[1]бакчарск'!I14+'[1]ДД1'!I14+'[1]шк-интернат 33'!I14+'[1]дд4'!I14+'[1]крыловск'!I14+'[1]малиновск'!I14+'[1]новиковский'!I14+'[1]санаторный'!I14+'[1]семилуженский'!I14+'[1]тегульдет'!I14+'[1]тогурск'!I14+'[1]уртамск'!I14+'[1]шегарск'!I14+'[1]интерн 6'!I14+'[1]Северск'!I14</f>
        <v>0</v>
      </c>
      <c r="J14" s="155">
        <f>'[1]шердатский'!J14+'[1]асино'!J14+'[1]бакчарск'!J14+'[1]ДД1'!J14+'[1]шк-интернат 33'!J14+'[1]дд4'!J14+'[1]крыловск'!J14+'[1]малиновск'!J14+'[1]новиковский'!J14+'[1]санаторный'!J14+'[1]семилуженский'!J14+'[1]тегульдет'!J14+'[1]тогурск'!J14+'[1]уртамск'!J14+'[1]шегарск'!J14+'[1]интерн 6'!J14+'[1]Северск'!J14</f>
        <v>5</v>
      </c>
      <c r="K14" s="155">
        <f>'[1]шердатский'!K14+'[1]асино'!K14+'[1]бакчарск'!K14+'[1]ДД1'!K14+'[1]шк-интернат 33'!K14+'[1]дд4'!K14+'[1]крыловск'!K14+'[1]малиновск'!K14+'[1]новиковский'!K14+'[1]санаторный'!K14+'[1]семилуженский'!K14+'[1]тегульдет'!K14+'[1]тогурск'!K14+'[1]уртамск'!K14+'[1]шегарск'!K14+'[1]интерн 6'!K14+'[1]Северск'!K14</f>
        <v>0</v>
      </c>
      <c r="L14" s="155">
        <f>'[1]шердатский'!L14+'[1]асино'!L14+'[1]бакчарск'!L14+'[1]ДД1'!L14+'[1]шк-интернат 33'!L14+'[1]дд4'!L14+'[1]крыловск'!L14+'[1]малиновск'!L14+'[1]новиковский'!L14+'[1]санаторный'!L14+'[1]семилуженский'!L14+'[1]тегульдет'!L14+'[1]тогурск'!L14+'[1]уртамск'!L14+'[1]шегарск'!L14+'[1]интерн 6'!L14+'[1]Северск'!L14</f>
        <v>1</v>
      </c>
      <c r="M14" s="155">
        <f>'[1]шердатский'!M14+'[1]асино'!M14+'[1]бакчарск'!M14+'[1]ДД1'!M14+'[1]шк-интернат 33'!M14+'[1]дд4'!M14+'[1]крыловск'!M14+'[1]малиновск'!M14+'[1]новиковский'!M14+'[1]санаторный'!M14+'[1]семилуженский'!M14+'[1]тегульдет'!M14+'[1]тогурск'!M14+'[1]уртамск'!M14+'[1]шегарск'!M14+'[1]интерн 6'!M14+'[1]Северск'!M14</f>
        <v>0</v>
      </c>
      <c r="N14" s="155">
        <f>'[1]шердатский'!N14+'[1]асино'!N14+'[1]бакчарск'!N14+'[1]ДД1'!N14+'[1]шк-интернат 33'!N14+'[1]дд4'!N14+'[1]крыловск'!N14+'[1]малиновск'!N14+'[1]новиковский'!N14+'[1]санаторный'!N14+'[1]семилуженский'!N14+'[1]тегульдет'!N14+'[1]тогурск'!N14+'[1]уртамск'!N14+'[1]шегарск'!N14+'[1]интерн 6'!N14+'[1]Северск'!N14</f>
        <v>0</v>
      </c>
      <c r="O14" s="155">
        <f>'[1]шердатский'!O14+'[1]асино'!O14+'[1]бакчарск'!O14+'[1]ДД1'!O14+'[1]шк-интернат 33'!O14+'[1]дд4'!O14+'[1]крыловск'!O14+'[1]малиновск'!O14+'[1]новиковский'!O14+'[1]санаторный'!O14+'[1]семилуженский'!O14+'[1]тегульдет'!O14+'[1]тогурск'!O14+'[1]уртамск'!O14+'[1]шегарск'!O14+'[1]интерн 6'!O14+'[1]Северск'!O14</f>
        <v>0</v>
      </c>
      <c r="P14" s="140">
        <f t="shared" si="1"/>
        <v>7</v>
      </c>
      <c r="Q14" s="155">
        <f>'[1]шердатский'!Q14+'[1]асино'!Q14+'[1]бакчарск'!Q14+'[1]ДД1'!Q14+'[1]шк-интернат 33'!Q14+'[1]дд4'!Q14+'[1]крыловск'!Q14+'[1]малиновск'!Q14+'[1]новиковский'!Q14+'[1]санаторный'!Q14+'[1]семилуженский'!Q14+'[1]тегульдет'!Q14+'[1]тогурск'!Q14+'[1]уртамск'!Q14+'[1]шегарск'!Q14+'[1]интерн 6'!Q14+'[1]Северск'!Q14</f>
        <v>0</v>
      </c>
      <c r="R14" s="155">
        <f>'[1]шердатский'!R14+'[1]асино'!R14+'[1]бакчарск'!R14+'[1]ДД1'!R14+'[1]шк-интернат 33'!R14+'[1]дд4'!R14+'[1]крыловск'!R14+'[1]малиновск'!R14+'[1]новиковский'!R14+'[1]санаторный'!R14+'[1]семилуженский'!R14+'[1]тегульдет'!R14+'[1]тогурск'!R14+'[1]уртамск'!R14+'[1]шегарск'!R14+'[1]интерн 6'!R14+'[1]Северск'!R14</f>
        <v>0</v>
      </c>
      <c r="S14" s="155">
        <f>'[1]шердатский'!S14+'[1]асино'!S14+'[1]бакчарск'!S14+'[1]ДД1'!S14+'[1]шк-интернат 33'!S14+'[1]дд4'!S14+'[1]крыловск'!S14+'[1]малиновск'!S14+'[1]новиковский'!S14+'[1]санаторный'!S14+'[1]семилуженский'!S14+'[1]тегульдет'!S14+'[1]тогурск'!S14+'[1]уртамск'!S14+'[1]шегарск'!S14+'[1]интерн 6'!S14+'[1]Северск'!S14</f>
        <v>1</v>
      </c>
      <c r="T14" s="155">
        <f>'[1]шердатский'!T14+'[1]асино'!T14+'[1]бакчарск'!T14+'[1]ДД1'!T14+'[1]шк-интернат 33'!T14+'[1]дд4'!T14+'[1]крыловск'!T14+'[1]малиновск'!T14+'[1]новиковский'!T14+'[1]санаторный'!T14+'[1]семилуженский'!T14+'[1]тегульдет'!T14+'[1]тогурск'!T14+'[1]уртамск'!T14+'[1]шегарск'!T14+'[1]интерн 6'!T14+'[1]Северск'!T14</f>
        <v>0</v>
      </c>
      <c r="U14" s="155">
        <f>'[1]шердатский'!U14+'[1]асино'!U14+'[1]бакчарск'!U14+'[1]ДД1'!U14+'[1]шк-интернат 33'!U14+'[1]дд4'!U14+'[1]крыловск'!U14+'[1]малиновск'!U14+'[1]новиковский'!U14+'[1]санаторный'!U14+'[1]семилуженский'!U14+'[1]тегульдет'!U14+'[1]тогурск'!U14+'[1]уртамск'!U14+'[1]шегарск'!U14+'[1]интерн 6'!U14+'[1]Северск'!U14</f>
        <v>0</v>
      </c>
      <c r="V14" s="155">
        <f>'[1]шердатский'!V14+'[1]асино'!V14+'[1]бакчарск'!V14+'[1]ДД1'!V14+'[1]шк-интернат 33'!V14+'[1]дд4'!V14+'[1]крыловск'!V14+'[1]малиновск'!V14+'[1]новиковский'!V14+'[1]санаторный'!V14+'[1]семилуженский'!V14+'[1]тегульдет'!V14+'[1]тогурск'!V14+'[1]уртамск'!V14+'[1]шегарск'!V14+'[1]интерн 6'!V14+'[1]Северск'!V14</f>
        <v>0</v>
      </c>
      <c r="W14" s="155">
        <f>'[1]шердатский'!W14+'[1]асино'!W14+'[1]бакчарск'!W14+'[1]ДД1'!W14+'[1]шк-интернат 33'!W14+'[1]дд4'!W14+'[1]крыловск'!W14+'[1]малиновск'!W14+'[1]новиковский'!W14+'[1]санаторный'!W14+'[1]семилуженский'!W14+'[1]тегульдет'!W14+'[1]тогурск'!W14+'[1]уртамск'!W14+'[1]шегарск'!W14+'[1]интерн 6'!W14+'[1]Северск'!W14</f>
        <v>0</v>
      </c>
      <c r="X14" s="155">
        <f>'[1]шердатский'!X14+'[1]асино'!X14+'[1]бакчарск'!X14+'[1]ДД1'!X14+'[1]шк-интернат 33'!X14+'[1]дд4'!X14+'[1]крыловск'!X14+'[1]малиновск'!X14+'[1]новиковский'!X14+'[1]санаторный'!X14+'[1]семилуженский'!X14+'[1]тегульдет'!X14+'[1]тогурск'!X14+'[1]уртамск'!X14+'[1]шегарск'!X14+'[1]интерн 6'!X14+'[1]Северск'!X14</f>
        <v>1</v>
      </c>
      <c r="Y14" s="155">
        <f>'[1]шердатский'!Y14+'[1]асино'!Y14+'[1]бакчарск'!Y14+'[1]ДД1'!Y14+'[1]шк-интернат 33'!Y14+'[1]дд4'!Y14+'[1]крыловск'!Y14+'[1]малиновск'!Y14+'[1]новиковский'!Y14+'[1]санаторный'!Y14+'[1]семилуженский'!Y14+'[1]тегульдет'!Y14+'[1]тогурск'!Y14+'[1]уртамск'!Y14+'[1]шегарск'!Y14+'[1]интерн 6'!Y14+'[1]Северск'!Y14</f>
        <v>0</v>
      </c>
      <c r="Z14" s="155">
        <f>'[1]шердатский'!Z14+'[1]асино'!Z14+'[1]бакчарск'!Z14+'[1]ДД1'!Z14+'[1]шк-интернат 33'!Z14+'[1]дд4'!Z14+'[1]крыловск'!Z14+'[1]малиновск'!Z14+'[1]новиковский'!Z14+'[1]санаторный'!Z14+'[1]семилуженский'!Z14+'[1]тегульдет'!Z14+'[1]тогурск'!Z14+'[1]уртамск'!Z14+'[1]шегарск'!Z14+'[1]интерн 6'!Z14+'[1]Северск'!Z14</f>
        <v>0</v>
      </c>
      <c r="AA14" s="155">
        <f>'[1]шердатский'!AA14+'[1]асино'!AA14+'[1]бакчарск'!AA14+'[1]ДД1'!AA14+'[1]шк-интернат 33'!AA14+'[1]дд4'!AA14+'[1]крыловск'!AA14+'[1]малиновск'!AA14+'[1]новиковский'!AA14+'[1]санаторный'!AA14+'[1]семилуженский'!AA14+'[1]тегульдет'!AA14+'[1]тогурск'!AA14+'[1]уртамск'!AA14+'[1]шегарск'!AA14+'[1]интерн 6'!AA14+'[1]Северск'!AA14</f>
        <v>0</v>
      </c>
      <c r="AB14" s="155">
        <f>'[1]шердатский'!AB14+'[1]асино'!AB14+'[1]бакчарск'!AB14+'[1]ДД1'!AB14+'[1]шк-интернат 33'!AB14+'[1]дд4'!AB14+'[1]крыловск'!AB14+'[1]малиновск'!AB14+'[1]новиковский'!AB14+'[1]санаторный'!AB14+'[1]семилуженский'!AB14+'[1]тегульдет'!AB14+'[1]тогурск'!AB14+'[1]уртамск'!AB14+'[1]шегарск'!AB14+'[1]интерн 6'!AB14+'[1]Северск'!AB14</f>
        <v>1</v>
      </c>
      <c r="AC14" s="155">
        <f>'[1]шердатский'!AC14+'[1]асино'!AC14+'[1]бакчарск'!AC14+'[1]ДД1'!AC14+'[1]шк-интернат 33'!AC14+'[1]дд4'!AC14+'[1]крыловск'!AC14+'[1]малиновск'!AC14+'[1]новиковский'!AC14+'[1]санаторный'!AC14+'[1]семилуженский'!AC14+'[1]тегульдет'!AC14+'[1]тогурск'!AC14+'[1]уртамск'!AC14+'[1]шегарск'!AC14+'[1]интерн 6'!AC14+'[1]Северск'!AC14</f>
        <v>3</v>
      </c>
      <c r="AD14" s="155">
        <f>'[1]шердатский'!AD14+'[1]асино'!AD14+'[1]бакчарск'!AD14+'[1]ДД1'!AD14+'[1]шк-интернат 33'!AD14+'[1]дд4'!AD14+'[1]крыловск'!AD14+'[1]малиновск'!AD14+'[1]новиковский'!AD14+'[1]санаторный'!AD14+'[1]семилуженский'!AD14+'[1]тегульдет'!AD14+'[1]тогурск'!AD14+'[1]уртамск'!AD14+'[1]шегарск'!AD14+'[1]интерн 6'!AD14+'[1]Северск'!AD14</f>
        <v>48</v>
      </c>
      <c r="AE14" s="155">
        <f>'[1]шердатский'!AE14+'[1]асино'!AE14+'[1]бакчарск'!AE14+'[1]ДД1'!AE14+'[1]шк-интернат 33'!AE14+'[1]дд4'!AE14+'[1]крыловск'!AE14+'[1]малиновск'!AE14+'[1]новиковский'!AE14+'[1]санаторный'!AE14+'[1]семилуженский'!AE14+'[1]тегульдет'!AE14+'[1]тогурск'!AE14+'[1]уртамск'!AE14+'[1]шегарск'!AE14+'[1]интерн 6'!AE14+'[1]Северск'!AE14</f>
        <v>10</v>
      </c>
    </row>
    <row r="15" spans="1:31" ht="12">
      <c r="A15" s="15" t="s">
        <v>142</v>
      </c>
      <c r="B15" s="155">
        <f>'[1]шердатский'!B15+'[1]асино'!B15+'[1]бакчарск'!B15+'[1]ДД1'!B15+'[1]шк-интернат 33'!B15+'[1]дд4'!B15+'[1]крыловск'!B15+'[1]малиновск'!B15+'[1]новиковский'!B15+'[1]санаторный'!B15+'[1]семилуженский'!B15+'[1]тегульдет'!B15+'[1]тогурск'!B15+'[1]уртамск'!B15+'[1]шегарск'!B15+'[1]интерн 6'!B15+'[1]Северск'!B15</f>
        <v>43</v>
      </c>
      <c r="C15" s="155">
        <f>'[1]шердатский'!C15+'[1]асино'!C15+'[1]бакчарск'!C15+'[1]ДД1'!C15+'[1]шк-интернат 33'!C15+'[1]дд4'!C15+'[1]крыловск'!C15+'[1]малиновск'!C15+'[1]новиковский'!C15+'[1]санаторный'!C15+'[1]семилуженский'!C15+'[1]тегульдет'!C15+'[1]тогурск'!C15+'[1]уртамск'!C15+'[1]шегарск'!C15+'[1]интерн 6'!C15+'[1]Северск'!C15</f>
        <v>6</v>
      </c>
      <c r="D15" s="155">
        <f>'[1]шердатский'!D15+'[1]асино'!D15+'[1]бакчарск'!D15+'[1]ДД1'!D15+'[1]шк-интернат 33'!D15+'[1]дд4'!D15+'[1]крыловск'!D15+'[1]малиновск'!D15+'[1]новиковский'!D15+'[1]санаторный'!D15+'[1]семилуженский'!D15+'[1]тегульдет'!D15+'[1]тогурск'!D15+'[1]уртамск'!D15+'[1]шегарск'!D15+'[1]интерн 6'!D15+'[1]Северск'!D15</f>
        <v>11</v>
      </c>
      <c r="E15" s="155">
        <f>'[1]шердатский'!E15+'[1]асино'!E15+'[1]бакчарск'!E15+'[1]ДД1'!E15+'[1]шк-интернат 33'!E15+'[1]дд4'!E15+'[1]крыловск'!E15+'[1]малиновск'!E15+'[1]новиковский'!E15+'[1]санаторный'!E15+'[1]семилуженский'!E15+'[1]тегульдет'!E15+'[1]тогурск'!E15+'[1]уртамск'!E15+'[1]шегарск'!E15+'[1]интерн 6'!E15+'[1]Северск'!E15</f>
        <v>0</v>
      </c>
      <c r="F15" s="155">
        <f>'[1]шердатский'!F15+'[1]асино'!F15+'[1]бакчарск'!F15+'[1]ДД1'!F15+'[1]шк-интернат 33'!F15+'[1]дд4'!F15+'[1]крыловск'!F15+'[1]малиновск'!F15+'[1]новиковский'!F15+'[1]санаторный'!F15+'[1]семилуженский'!F15+'[1]тегульдет'!F15+'[1]тогурск'!F15+'[1]уртамск'!F15+'[1]шегарск'!F15+'[1]интерн 6'!F15+'[1]Северск'!F15</f>
        <v>1</v>
      </c>
      <c r="G15" s="155">
        <f>'[1]шердатский'!G15+'[1]асино'!G15+'[1]бакчарск'!G15+'[1]ДД1'!G15+'[1]шк-интернат 33'!G15+'[1]дд4'!G15+'[1]крыловск'!G15+'[1]малиновск'!G15+'[1]новиковский'!G15+'[1]санаторный'!G15+'[1]семилуженский'!G15+'[1]тегульдет'!G15+'[1]тогурск'!G15+'[1]уртамск'!G15+'[1]шегарск'!G15+'[1]интерн 6'!G15+'[1]Северск'!G15</f>
        <v>1</v>
      </c>
      <c r="H15" s="155">
        <f>'[1]шердатский'!H15+'[1]асино'!H15+'[1]бакчарск'!H15+'[1]ДД1'!H15+'[1]шк-интернат 33'!H15+'[1]дд4'!H15+'[1]крыловск'!H15+'[1]малиновск'!H15+'[1]новиковский'!H15+'[1]санаторный'!H15+'[1]семилуженский'!H15+'[1]тегульдет'!H15+'[1]тогурск'!H15+'[1]уртамск'!H15+'[1]шегарск'!H15+'[1]интерн 6'!H15+'[1]Северск'!H15</f>
        <v>0</v>
      </c>
      <c r="I15" s="155">
        <f>'[1]шердатский'!I15+'[1]асино'!I15+'[1]бакчарск'!I15+'[1]ДД1'!I15+'[1]шк-интернат 33'!I15+'[1]дд4'!I15+'[1]крыловск'!I15+'[1]малиновск'!I15+'[1]новиковский'!I15+'[1]санаторный'!I15+'[1]семилуженский'!I15+'[1]тегульдет'!I15+'[1]тогурск'!I15+'[1]уртамск'!I15+'[1]шегарск'!I15+'[1]интерн 6'!I15+'[1]Северск'!I15</f>
        <v>0</v>
      </c>
      <c r="J15" s="155">
        <f>'[1]шердатский'!J15+'[1]асино'!J15+'[1]бакчарск'!J15+'[1]ДД1'!J15+'[1]шк-интернат 33'!J15+'[1]дд4'!J15+'[1]крыловск'!J15+'[1]малиновск'!J15+'[1]новиковский'!J15+'[1]санаторный'!J15+'[1]семилуженский'!J15+'[1]тегульдет'!J15+'[1]тогурск'!J15+'[1]уртамск'!J15+'[1]шегарск'!J15+'[1]интерн 6'!J15+'[1]Северск'!J15</f>
        <v>5</v>
      </c>
      <c r="K15" s="155">
        <f>'[1]шердатский'!K15+'[1]асино'!K15+'[1]бакчарск'!K15+'[1]ДД1'!K15+'[1]шк-интернат 33'!K15+'[1]дд4'!K15+'[1]крыловск'!K15+'[1]малиновск'!K15+'[1]новиковский'!K15+'[1]санаторный'!K15+'[1]семилуженский'!K15+'[1]тегульдет'!K15+'[1]тогурск'!K15+'[1]уртамск'!K15+'[1]шегарск'!K15+'[1]интерн 6'!K15+'[1]Северск'!K15</f>
        <v>0</v>
      </c>
      <c r="L15" s="155">
        <f>'[1]шердатский'!L15+'[1]асино'!L15+'[1]бакчарск'!L15+'[1]ДД1'!L15+'[1]шк-интернат 33'!L15+'[1]дд4'!L15+'[1]крыловск'!L15+'[1]малиновск'!L15+'[1]новиковский'!L15+'[1]санаторный'!L15+'[1]семилуженский'!L15+'[1]тегульдет'!L15+'[1]тогурск'!L15+'[1]уртамск'!L15+'[1]шегарск'!L15+'[1]интерн 6'!L15+'[1]Северск'!L15</f>
        <v>0</v>
      </c>
      <c r="M15" s="155">
        <f>'[1]шердатский'!M15+'[1]асино'!M15+'[1]бакчарск'!M15+'[1]ДД1'!M15+'[1]шк-интернат 33'!M15+'[1]дд4'!M15+'[1]крыловск'!M15+'[1]малиновск'!M15+'[1]новиковский'!M15+'[1]санаторный'!M15+'[1]семилуженский'!M15+'[1]тегульдет'!M15+'[1]тогурск'!M15+'[1]уртамск'!M15+'[1]шегарск'!M15+'[1]интерн 6'!M15+'[1]Северск'!M15</f>
        <v>0</v>
      </c>
      <c r="N15" s="155">
        <f>'[1]шердатский'!N15+'[1]асино'!N15+'[1]бакчарск'!N15+'[1]ДД1'!N15+'[1]шк-интернат 33'!N15+'[1]дд4'!N15+'[1]крыловск'!N15+'[1]малиновск'!N15+'[1]новиковский'!N15+'[1]санаторный'!N15+'[1]семилуженский'!N15+'[1]тегульдет'!N15+'[1]тогурск'!N15+'[1]уртамск'!N15+'[1]шегарск'!N15+'[1]интерн 6'!N15+'[1]Северск'!N15</f>
        <v>0</v>
      </c>
      <c r="O15" s="155">
        <f>'[1]шердатский'!O15+'[1]асино'!O15+'[1]бакчарск'!O15+'[1]ДД1'!O15+'[1]шк-интернат 33'!O15+'[1]дд4'!O15+'[1]крыловск'!O15+'[1]малиновск'!O15+'[1]новиковский'!O15+'[1]санаторный'!O15+'[1]семилуженский'!O15+'[1]тегульдет'!O15+'[1]тогурск'!O15+'[1]уртамск'!O15+'[1]шегарск'!O15+'[1]интерн 6'!O15+'[1]Северск'!O15</f>
        <v>0</v>
      </c>
      <c r="P15" s="140">
        <f t="shared" si="1"/>
        <v>24</v>
      </c>
      <c r="Q15" s="155">
        <f>'[1]шердатский'!Q15+'[1]асино'!Q15+'[1]бакчарск'!Q15+'[1]ДД1'!Q15+'[1]шк-интернат 33'!Q15+'[1]дд4'!Q15+'[1]крыловск'!Q15+'[1]малиновск'!Q15+'[1]новиковский'!Q15+'[1]санаторный'!Q15+'[1]семилуженский'!Q15+'[1]тегульдет'!Q15+'[1]тогурск'!Q15+'[1]уртамск'!Q15+'[1]шегарск'!Q15+'[1]интерн 6'!Q15+'[1]Северск'!Q15</f>
        <v>0</v>
      </c>
      <c r="R15" s="155">
        <f>'[1]шердатский'!R15+'[1]асино'!R15+'[1]бакчарск'!R15+'[1]ДД1'!R15+'[1]шк-интернат 33'!R15+'[1]дд4'!R15+'[1]крыловск'!R15+'[1]малиновск'!R15+'[1]новиковский'!R15+'[1]санаторный'!R15+'[1]семилуженский'!R15+'[1]тегульдет'!R15+'[1]тогурск'!R15+'[1]уртамск'!R15+'[1]шегарск'!R15+'[1]интерн 6'!R15+'[1]Северск'!R15</f>
        <v>0</v>
      </c>
      <c r="S15" s="155">
        <f>'[1]шердатский'!S15+'[1]асино'!S15+'[1]бакчарск'!S15+'[1]ДД1'!S15+'[1]шк-интернат 33'!S15+'[1]дд4'!S15+'[1]крыловск'!S15+'[1]малиновск'!S15+'[1]новиковский'!S15+'[1]санаторный'!S15+'[1]семилуженский'!S15+'[1]тегульдет'!S15+'[1]тогурск'!S15+'[1]уртамск'!S15+'[1]шегарск'!S15+'[1]интерн 6'!S15+'[1]Северск'!S15</f>
        <v>0</v>
      </c>
      <c r="T15" s="155">
        <f>'[1]шердатский'!T15+'[1]асино'!T15+'[1]бакчарск'!T15+'[1]ДД1'!T15+'[1]шк-интернат 33'!T15+'[1]дд4'!T15+'[1]крыловск'!T15+'[1]малиновск'!T15+'[1]новиковский'!T15+'[1]санаторный'!T15+'[1]семилуженский'!T15+'[1]тегульдет'!T15+'[1]тогурск'!T15+'[1]уртамск'!T15+'[1]шегарск'!T15+'[1]интерн 6'!T15+'[1]Северск'!T15</f>
        <v>0</v>
      </c>
      <c r="U15" s="155">
        <f>'[1]шердатский'!U15+'[1]асино'!U15+'[1]бакчарск'!U15+'[1]ДД1'!U15+'[1]шк-интернат 33'!U15+'[1]дд4'!U15+'[1]крыловск'!U15+'[1]малиновск'!U15+'[1]новиковский'!U15+'[1]санаторный'!U15+'[1]семилуженский'!U15+'[1]тегульдет'!U15+'[1]тогурск'!U15+'[1]уртамск'!U15+'[1]шегарск'!U15+'[1]интерн 6'!U15+'[1]Северск'!U15</f>
        <v>0</v>
      </c>
      <c r="V15" s="155">
        <f>'[1]шердатский'!V15+'[1]асино'!V15+'[1]бакчарск'!V15+'[1]ДД1'!V15+'[1]шк-интернат 33'!V15+'[1]дд4'!V15+'[1]крыловск'!V15+'[1]малиновск'!V15+'[1]новиковский'!V15+'[1]санаторный'!V15+'[1]семилуженский'!V15+'[1]тегульдет'!V15+'[1]тогурск'!V15+'[1]уртамск'!V15+'[1]шегарск'!V15+'[1]интерн 6'!V15+'[1]Северск'!V15</f>
        <v>0</v>
      </c>
      <c r="W15" s="155">
        <f>'[1]шердатский'!W15+'[1]асино'!W15+'[1]бакчарск'!W15+'[1]ДД1'!W15+'[1]шк-интернат 33'!W15+'[1]дд4'!W15+'[1]крыловск'!W15+'[1]малиновск'!W15+'[1]новиковский'!W15+'[1]санаторный'!W15+'[1]семилуженский'!W15+'[1]тегульдет'!W15+'[1]тогурск'!W15+'[1]уртамск'!W15+'[1]шегарск'!W15+'[1]интерн 6'!W15+'[1]Северск'!W15</f>
        <v>0</v>
      </c>
      <c r="X15" s="155">
        <f>'[1]шердатский'!X15+'[1]асино'!X15+'[1]бакчарск'!X15+'[1]ДД1'!X15+'[1]шк-интернат 33'!X15+'[1]дд4'!X15+'[1]крыловск'!X15+'[1]малиновск'!X15+'[1]новиковский'!X15+'[1]санаторный'!X15+'[1]семилуженский'!X15+'[1]тегульдет'!X15+'[1]тогурск'!X15+'[1]уртамск'!X15+'[1]шегарск'!X15+'[1]интерн 6'!X15+'[1]Северск'!X15</f>
        <v>2</v>
      </c>
      <c r="Y15" s="155">
        <f>'[1]шердатский'!Y15+'[1]асино'!Y15+'[1]бакчарск'!Y15+'[1]ДД1'!Y15+'[1]шк-интернат 33'!Y15+'[1]дд4'!Y15+'[1]крыловск'!Y15+'[1]малиновск'!Y15+'[1]новиковский'!Y15+'[1]санаторный'!Y15+'[1]семилуженский'!Y15+'[1]тегульдет'!Y15+'[1]тогурск'!Y15+'[1]уртамск'!Y15+'[1]шегарск'!Y15+'[1]интерн 6'!Y15+'[1]Северск'!Y15</f>
        <v>0</v>
      </c>
      <c r="Z15" s="155">
        <f>'[1]шердатский'!Z15+'[1]асино'!Z15+'[1]бакчарск'!Z15+'[1]ДД1'!Z15+'[1]шк-интернат 33'!Z15+'[1]дд4'!Z15+'[1]крыловск'!Z15+'[1]малиновск'!Z15+'[1]новиковский'!Z15+'[1]санаторный'!Z15+'[1]семилуженский'!Z15+'[1]тегульдет'!Z15+'[1]тогурск'!Z15+'[1]уртамск'!Z15+'[1]шегарск'!Z15+'[1]интерн 6'!Z15+'[1]Северск'!Z15</f>
        <v>0</v>
      </c>
      <c r="AA15" s="155">
        <f>'[1]шердатский'!AA15+'[1]асино'!AA15+'[1]бакчарск'!AA15+'[1]ДД1'!AA15+'[1]шк-интернат 33'!AA15+'[1]дд4'!AA15+'[1]крыловск'!AA15+'[1]малиновск'!AA15+'[1]новиковский'!AA15+'[1]санаторный'!AA15+'[1]семилуженский'!AA15+'[1]тегульдет'!AA15+'[1]тогурск'!AA15+'[1]уртамск'!AA15+'[1]шегарск'!AA15+'[1]интерн 6'!AA15+'[1]Северск'!AA15</f>
        <v>3</v>
      </c>
      <c r="AB15" s="155">
        <f>'[1]шердатский'!AB15+'[1]асино'!AB15+'[1]бакчарск'!AB15+'[1]ДД1'!AB15+'[1]шк-интернат 33'!AB15+'[1]дд4'!AB15+'[1]крыловск'!AB15+'[1]малиновск'!AB15+'[1]новиковский'!AB15+'[1]санаторный'!AB15+'[1]семилуженский'!AB15+'[1]тегульдет'!AB15+'[1]тогурск'!AB15+'[1]уртамск'!AB15+'[1]шегарск'!AB15+'[1]интерн 6'!AB15+'[1]Северск'!AB15</f>
        <v>0</v>
      </c>
      <c r="AC15" s="155">
        <f>'[1]шердатский'!AC15+'[1]асино'!AC15+'[1]бакчарск'!AC15+'[1]ДД1'!AC15+'[1]шк-интернат 33'!AC15+'[1]дд4'!AC15+'[1]крыловск'!AC15+'[1]малиновск'!AC15+'[1]новиковский'!AC15+'[1]санаторный'!AC15+'[1]семилуженский'!AC15+'[1]тегульдет'!AC15+'[1]тогурск'!AC15+'[1]уртамск'!AC15+'[1]шегарск'!AC15+'[1]интерн 6'!AC15+'[1]Северск'!AC15</f>
        <v>6</v>
      </c>
      <c r="AD15" s="155">
        <f>'[1]шердатский'!AD15+'[1]асино'!AD15+'[1]бакчарск'!AD15+'[1]ДД1'!AD15+'[1]шк-интернат 33'!AD15+'[1]дд4'!AD15+'[1]крыловск'!AD15+'[1]малиновск'!AD15+'[1]новиковский'!AD15+'[1]санаторный'!AD15+'[1]семилуженский'!AD15+'[1]тегульдет'!AD15+'[1]тогурск'!AD15+'[1]уртамск'!AD15+'[1]шегарск'!AD15+'[1]интерн 6'!AD15+'[1]Северск'!AD15</f>
        <v>30</v>
      </c>
      <c r="AE15" s="155">
        <f>'[1]шердатский'!AE15+'[1]асино'!AE15+'[1]бакчарск'!AE15+'[1]ДД1'!AE15+'[1]шк-интернат 33'!AE15+'[1]дд4'!AE15+'[1]крыловск'!AE15+'[1]малиновск'!AE15+'[1]новиковский'!AE15+'[1]санаторный'!AE15+'[1]семилуженский'!AE15+'[1]тегульдет'!AE15+'[1]тогурск'!AE15+'[1]уртамск'!AE15+'[1]шегарск'!AE15+'[1]интерн 6'!AE15+'[1]Северск'!AE15</f>
        <v>4</v>
      </c>
    </row>
    <row r="16" spans="1:31" ht="12">
      <c r="A16" s="15" t="s">
        <v>143</v>
      </c>
      <c r="B16" s="155">
        <f>'[1]шердатский'!B16+'[1]асино'!B16+'[1]бакчарск'!B16+'[1]ДД1'!B16+'[1]шк-интернат 33'!B16+'[1]дд4'!B16+'[1]крыловск'!B16+'[1]малиновск'!B16+'[1]новиковский'!B16+'[1]санаторный'!B16+'[1]семилуженский'!B16+'[1]тегульдет'!B16+'[1]тогурск'!B16+'[1]уртамск'!B16+'[1]шегарск'!B16+'[1]интерн 6'!B16+'[1]Северск'!B16</f>
        <v>85</v>
      </c>
      <c r="C16" s="155">
        <f>'[1]шердатский'!C16+'[1]асино'!C16+'[1]бакчарск'!C16+'[1]ДД1'!C16+'[1]шк-интернат 33'!C16+'[1]дд4'!C16+'[1]крыловск'!C16+'[1]малиновск'!C16+'[1]новиковский'!C16+'[1]санаторный'!C16+'[1]семилуженский'!C16+'[1]тегульдет'!C16+'[1]тогурск'!C16+'[1]уртамск'!C16+'[1]шегарск'!C16+'[1]интерн 6'!C16+'[1]Северск'!C16</f>
        <v>20</v>
      </c>
      <c r="D16" s="155">
        <f>'[1]шердатский'!D16+'[1]асино'!D16+'[1]бакчарск'!D16+'[1]ДД1'!D16+'[1]шк-интернат 33'!D16+'[1]дд4'!D16+'[1]крыловск'!D16+'[1]малиновск'!D16+'[1]новиковский'!D16+'[1]санаторный'!D16+'[1]семилуженский'!D16+'[1]тегульдет'!D16+'[1]тогурск'!D16+'[1]уртамск'!D16+'[1]шегарск'!D16+'[1]интерн 6'!D16+'[1]Северск'!D16</f>
        <v>17</v>
      </c>
      <c r="E16" s="155">
        <f>'[1]шердатский'!E16+'[1]асино'!E16+'[1]бакчарск'!E16+'[1]ДД1'!E16+'[1]шк-интернат 33'!E16+'[1]дд4'!E16+'[1]крыловск'!E16+'[1]малиновск'!E16+'[1]новиковский'!E16+'[1]санаторный'!E16+'[1]семилуженский'!E16+'[1]тегульдет'!E16+'[1]тогурск'!E16+'[1]уртамск'!E16+'[1]шегарск'!E16+'[1]интерн 6'!E16+'[1]Северск'!E16</f>
        <v>1</v>
      </c>
      <c r="F16" s="155">
        <f>'[1]шердатский'!F16+'[1]асино'!F16+'[1]бакчарск'!F16+'[1]ДД1'!F16+'[1]шк-интернат 33'!F16+'[1]дд4'!F16+'[1]крыловск'!F16+'[1]малиновск'!F16+'[1]новиковский'!F16+'[1]санаторный'!F16+'[1]семилуженский'!F16+'[1]тегульдет'!F16+'[1]тогурск'!F16+'[1]уртамск'!F16+'[1]шегарск'!F16+'[1]интерн 6'!F16+'[1]Северск'!F16</f>
        <v>1</v>
      </c>
      <c r="G16" s="155">
        <f>'[1]шердатский'!G16+'[1]асино'!G16+'[1]бакчарск'!G16+'[1]ДД1'!G16+'[1]шк-интернат 33'!G16+'[1]дд4'!G16+'[1]крыловск'!G16+'[1]малиновск'!G16+'[1]новиковский'!G16+'[1]санаторный'!G16+'[1]семилуженский'!G16+'[1]тегульдет'!G16+'[1]тогурск'!G16+'[1]уртамск'!G16+'[1]шегарск'!G16+'[1]интерн 6'!G16+'[1]Северск'!G16</f>
        <v>2</v>
      </c>
      <c r="H16" s="155">
        <f>'[1]шердатский'!H16+'[1]асино'!H16+'[1]бакчарск'!H16+'[1]ДД1'!H16+'[1]шк-интернат 33'!H16+'[1]дд4'!H16+'[1]крыловск'!H16+'[1]малиновск'!H16+'[1]новиковский'!H16+'[1]санаторный'!H16+'[1]семилуженский'!H16+'[1]тегульдет'!H16+'[1]тогурск'!H16+'[1]уртамск'!H16+'[1]шегарск'!H16+'[1]интерн 6'!H16+'[1]Северск'!H16</f>
        <v>4</v>
      </c>
      <c r="I16" s="155">
        <f>'[1]шердатский'!I16+'[1]асино'!I16+'[1]бакчарск'!I16+'[1]ДД1'!I16+'[1]шк-интернат 33'!I16+'[1]дд4'!I16+'[1]крыловск'!I16+'[1]малиновск'!I16+'[1]новиковский'!I16+'[1]санаторный'!I16+'[1]семилуженский'!I16+'[1]тегульдет'!I16+'[1]тогурск'!I16+'[1]уртамск'!I16+'[1]шегарск'!I16+'[1]интерн 6'!I16+'[1]Северск'!I16</f>
        <v>1</v>
      </c>
      <c r="J16" s="155">
        <f>'[1]шердатский'!J16+'[1]асино'!J16+'[1]бакчарск'!J16+'[1]ДД1'!J16+'[1]шк-интернат 33'!J16+'[1]дд4'!J16+'[1]крыловск'!J16+'[1]малиновск'!J16+'[1]новиковский'!J16+'[1]санаторный'!J16+'[1]семилуженский'!J16+'[1]тегульдет'!J16+'[1]тогурск'!J16+'[1]уртамск'!J16+'[1]шегарск'!J16+'[1]интерн 6'!J16+'[1]Северск'!J16</f>
        <v>3</v>
      </c>
      <c r="K16" s="155">
        <f>'[1]шердатский'!K16+'[1]асино'!K16+'[1]бакчарск'!K16+'[1]ДД1'!K16+'[1]шк-интернат 33'!K16+'[1]дд4'!K16+'[1]крыловск'!K16+'[1]малиновск'!K16+'[1]новиковский'!K16+'[1]санаторный'!K16+'[1]семилуженский'!K16+'[1]тегульдет'!K16+'[1]тогурск'!K16+'[1]уртамск'!K16+'[1]шегарск'!K16+'[1]интерн 6'!K16+'[1]Северск'!K16</f>
        <v>0</v>
      </c>
      <c r="L16" s="155">
        <f>'[1]шердатский'!L16+'[1]асино'!L16+'[1]бакчарск'!L16+'[1]ДД1'!L16+'[1]шк-интернат 33'!L16+'[1]дд4'!L16+'[1]крыловск'!L16+'[1]малиновск'!L16+'[1]новиковский'!L16+'[1]санаторный'!L16+'[1]семилуженский'!L16+'[1]тегульдет'!L16+'[1]тогурск'!L16+'[1]уртамск'!L16+'[1]шегарск'!L16+'[1]интерн 6'!L16+'[1]Северск'!L16</f>
        <v>3</v>
      </c>
      <c r="M16" s="155">
        <f>'[1]шердатский'!M16+'[1]асино'!M16+'[1]бакчарск'!M16+'[1]ДД1'!M16+'[1]шк-интернат 33'!M16+'[1]дд4'!M16+'[1]крыловск'!M16+'[1]малиновск'!M16+'[1]новиковский'!M16+'[1]санаторный'!M16+'[1]семилуженский'!M16+'[1]тегульдет'!M16+'[1]тогурск'!M16+'[1]уртамск'!M16+'[1]шегарск'!M16+'[1]интерн 6'!M16+'[1]Северск'!M16</f>
        <v>0</v>
      </c>
      <c r="N16" s="155">
        <f>'[1]шердатский'!N16+'[1]асино'!N16+'[1]бакчарск'!N16+'[1]ДД1'!N16+'[1]шк-интернат 33'!N16+'[1]дд4'!N16+'[1]крыловск'!N16+'[1]малиновск'!N16+'[1]новиковский'!N16+'[1]санаторный'!N16+'[1]семилуженский'!N16+'[1]тегульдет'!N16+'[1]тогурск'!N16+'[1]уртамск'!N16+'[1]шегарск'!N16+'[1]интерн 6'!N16+'[1]Северск'!N16</f>
        <v>0</v>
      </c>
      <c r="O16" s="155">
        <f>'[1]шердатский'!O16+'[1]асино'!O16+'[1]бакчарск'!O16+'[1]ДД1'!O16+'[1]шк-интернат 33'!O16+'[1]дд4'!O16+'[1]крыловск'!O16+'[1]малиновск'!O16+'[1]новиковский'!O16+'[1]санаторный'!O16+'[1]семилуженский'!O16+'[1]тегульдет'!O16+'[1]тогурск'!O16+'[1]уртамск'!O16+'[1]шегарск'!O16+'[1]интерн 6'!O16+'[1]Северск'!O16</f>
        <v>0</v>
      </c>
      <c r="P16" s="140">
        <f t="shared" si="1"/>
        <v>32</v>
      </c>
      <c r="Q16" s="155">
        <f>'[1]шердатский'!Q16+'[1]асино'!Q16+'[1]бакчарск'!Q16+'[1]ДД1'!Q16+'[1]шк-интернат 33'!Q16+'[1]дд4'!Q16+'[1]крыловск'!Q16+'[1]малиновск'!Q16+'[1]новиковский'!Q16+'[1]санаторный'!Q16+'[1]семилуженский'!Q16+'[1]тегульдет'!Q16+'[1]тогурск'!Q16+'[1]уртамск'!Q16+'[1]шегарск'!Q16+'[1]интерн 6'!Q16+'[1]Северск'!Q16</f>
        <v>0</v>
      </c>
      <c r="R16" s="155">
        <f>'[1]шердатский'!R16+'[1]асино'!R16+'[1]бакчарск'!R16+'[1]ДД1'!R16+'[1]шк-интернат 33'!R16+'[1]дд4'!R16+'[1]крыловск'!R16+'[1]малиновск'!R16+'[1]новиковский'!R16+'[1]санаторный'!R16+'[1]семилуженский'!R16+'[1]тегульдет'!R16+'[1]тогурск'!R16+'[1]уртамск'!R16+'[1]шегарск'!R16+'[1]интерн 6'!R16+'[1]Северск'!R16</f>
        <v>0</v>
      </c>
      <c r="S16" s="155">
        <f>'[1]шердатский'!S16+'[1]асино'!S16+'[1]бакчарск'!S16+'[1]ДД1'!S16+'[1]шк-интернат 33'!S16+'[1]дд4'!S16+'[1]крыловск'!S16+'[1]малиновск'!S16+'[1]новиковский'!S16+'[1]санаторный'!S16+'[1]семилуженский'!S16+'[1]тегульдет'!S16+'[1]тогурск'!S16+'[1]уртамск'!S16+'[1]шегарск'!S16+'[1]интерн 6'!S16+'[1]Северск'!S16</f>
        <v>0</v>
      </c>
      <c r="T16" s="155">
        <f>'[1]шердатский'!T16+'[1]асино'!T16+'[1]бакчарск'!T16+'[1]ДД1'!T16+'[1]шк-интернат 33'!T16+'[1]дд4'!T16+'[1]крыловск'!T16+'[1]малиновск'!T16+'[1]новиковский'!T16+'[1]санаторный'!T16+'[1]семилуженский'!T16+'[1]тегульдет'!T16+'[1]тогурск'!T16+'[1]уртамск'!T16+'[1]шегарск'!T16+'[1]интерн 6'!T16+'[1]Северск'!T16</f>
        <v>0</v>
      </c>
      <c r="U16" s="155">
        <f>'[1]шердатский'!U16+'[1]асино'!U16+'[1]бакчарск'!U16+'[1]ДД1'!U16+'[1]шк-интернат 33'!U16+'[1]дд4'!U16+'[1]крыловск'!U16+'[1]малиновск'!U16+'[1]новиковский'!U16+'[1]санаторный'!U16+'[1]семилуженский'!U16+'[1]тегульдет'!U16+'[1]тогурск'!U16+'[1]уртамск'!U16+'[1]шегарск'!U16+'[1]интерн 6'!U16+'[1]Северск'!U16</f>
        <v>0</v>
      </c>
      <c r="V16" s="155">
        <f>'[1]шердатский'!V16+'[1]асино'!V16+'[1]бакчарск'!V16+'[1]ДД1'!V16+'[1]шк-интернат 33'!V16+'[1]дд4'!V16+'[1]крыловск'!V16+'[1]малиновск'!V16+'[1]новиковский'!V16+'[1]санаторный'!V16+'[1]семилуженский'!V16+'[1]тегульдет'!V16+'[1]тогурск'!V16+'[1]уртамск'!V16+'[1]шегарск'!V16+'[1]интерн 6'!V16+'[1]Северск'!V16</f>
        <v>0</v>
      </c>
      <c r="W16" s="155">
        <f>'[1]шердатский'!W16+'[1]асино'!W16+'[1]бакчарск'!W16+'[1]ДД1'!W16+'[1]шк-интернат 33'!W16+'[1]дд4'!W16+'[1]крыловск'!W16+'[1]малиновск'!W16+'[1]новиковский'!W16+'[1]санаторный'!W16+'[1]семилуженский'!W16+'[1]тегульдет'!W16+'[1]тогурск'!W16+'[1]уртамск'!W16+'[1]шегарск'!W16+'[1]интерн 6'!W16+'[1]Северск'!W16</f>
        <v>0</v>
      </c>
      <c r="X16" s="155">
        <f>'[1]шердатский'!X16+'[1]асино'!X16+'[1]бакчарск'!X16+'[1]ДД1'!X16+'[1]шк-интернат 33'!X16+'[1]дд4'!X16+'[1]крыловск'!X16+'[1]малиновск'!X16+'[1]новиковский'!X16+'[1]санаторный'!X16+'[1]семилуженский'!X16+'[1]тегульдет'!X16+'[1]тогурск'!X16+'[1]уртамск'!X16+'[1]шегарск'!X16+'[1]интерн 6'!X16+'[1]Северск'!X16</f>
        <v>0</v>
      </c>
      <c r="Y16" s="155">
        <f>'[1]шердатский'!Y16+'[1]асино'!Y16+'[1]бакчарск'!Y16+'[1]ДД1'!Y16+'[1]шк-интернат 33'!Y16+'[1]дд4'!Y16+'[1]крыловск'!Y16+'[1]малиновск'!Y16+'[1]новиковский'!Y16+'[1]санаторный'!Y16+'[1]семилуженский'!Y16+'[1]тегульдет'!Y16+'[1]тогурск'!Y16+'[1]уртамск'!Y16+'[1]шегарск'!Y16+'[1]интерн 6'!Y16+'[1]Северск'!Y16</f>
        <v>0</v>
      </c>
      <c r="Z16" s="155">
        <f>'[1]шердатский'!Z16+'[1]асино'!Z16+'[1]бакчарск'!Z16+'[1]ДД1'!Z16+'[1]шк-интернат 33'!Z16+'[1]дд4'!Z16+'[1]крыловск'!Z16+'[1]малиновск'!Z16+'[1]новиковский'!Z16+'[1]санаторный'!Z16+'[1]семилуженский'!Z16+'[1]тегульдет'!Z16+'[1]тогурск'!Z16+'[1]уртамск'!Z16+'[1]шегарск'!Z16+'[1]интерн 6'!Z16+'[1]Северск'!Z16</f>
        <v>0</v>
      </c>
      <c r="AA16" s="155">
        <f>'[1]шердатский'!AA16+'[1]асино'!AA16+'[1]бакчарск'!AA16+'[1]ДД1'!AA16+'[1]шк-интернат 33'!AA16+'[1]дд4'!AA16+'[1]крыловск'!AA16+'[1]малиновск'!AA16+'[1]новиковский'!AA16+'[1]санаторный'!AA16+'[1]семилуженский'!AA16+'[1]тегульдет'!AA16+'[1]тогурск'!AA16+'[1]уртамск'!AA16+'[1]шегарск'!AA16+'[1]интерн 6'!AA16+'[1]Северск'!AA16</f>
        <v>0</v>
      </c>
      <c r="AB16" s="155">
        <f>'[1]шердатский'!AB16+'[1]асино'!AB16+'[1]бакчарск'!AB16+'[1]ДД1'!AB16+'[1]шк-интернат 33'!AB16+'[1]дд4'!AB16+'[1]крыловск'!AB16+'[1]малиновск'!AB16+'[1]новиковский'!AB16+'[1]санаторный'!AB16+'[1]семилуженский'!AB16+'[1]тегульдет'!AB16+'[1]тогурск'!AB16+'[1]уртамск'!AB16+'[1]шегарск'!AB16+'[1]интерн 6'!AB16+'[1]Северск'!AB16</f>
        <v>1</v>
      </c>
      <c r="AC16" s="155">
        <f>'[1]шердатский'!AC16+'[1]асино'!AC16+'[1]бакчарск'!AC16+'[1]ДД1'!AC16+'[1]шк-интернат 33'!AC16+'[1]дд4'!AC16+'[1]крыловск'!AC16+'[1]малиновск'!AC16+'[1]новиковский'!AC16+'[1]санаторный'!AC16+'[1]семилуженский'!AC16+'[1]тегульдет'!AC16+'[1]тогурск'!AC16+'[1]уртамск'!AC16+'[1]шегарск'!AC16+'[1]интерн 6'!AC16+'[1]Северск'!AC16</f>
        <v>2</v>
      </c>
      <c r="AD16" s="155">
        <f>'[1]шердатский'!AD16+'[1]асино'!AD16+'[1]бакчарск'!AD16+'[1]ДД1'!AD16+'[1]шк-интернат 33'!AD16+'[1]дд4'!AD16+'[1]крыловск'!AD16+'[1]малиновск'!AD16+'[1]новиковский'!AD16+'[1]санаторный'!AD16+'[1]семилуженский'!AD16+'[1]тегульдет'!AD16+'[1]тогурск'!AD16+'[1]уртамск'!AD16+'[1]шегарск'!AD16+'[1]интерн 6'!AD16+'[1]Северск'!AD16</f>
        <v>70</v>
      </c>
      <c r="AE16" s="155">
        <f>'[1]шердатский'!AE16+'[1]асино'!AE16+'[1]бакчарск'!AE16+'[1]ДД1'!AE16+'[1]шк-интернат 33'!AE16+'[1]дд4'!AE16+'[1]крыловск'!AE16+'[1]малиновск'!AE16+'[1]новиковский'!AE16+'[1]санаторный'!AE16+'[1]семилуженский'!AE16+'[1]тегульдет'!AE16+'[1]тогурск'!AE16+'[1]уртамск'!AE16+'[1]шегарск'!AE16+'[1]интерн 6'!AE16+'[1]Северск'!AE16</f>
        <v>17</v>
      </c>
    </row>
    <row r="17" spans="1:31" ht="12">
      <c r="A17" s="15" t="s">
        <v>144</v>
      </c>
      <c r="B17" s="155">
        <f>'[1]шердатский'!B17+'[1]асино'!B17+'[1]бакчарск'!B17+'[1]ДД1'!B17+'[1]шк-интернат 33'!B17+'[1]дд4'!B17+'[1]крыловск'!B17+'[1]малиновск'!B17+'[1]новиковский'!B17+'[1]санаторный'!B17+'[1]семилуженский'!B17+'[1]тегульдет'!B17+'[1]тогурск'!B17+'[1]уртамск'!B17+'[1]шегарск'!B17+'[1]интерн 6'!B17+'[1]Северск'!B17</f>
        <v>104</v>
      </c>
      <c r="C17" s="155">
        <f>'[1]шердатский'!C17+'[1]асино'!C17+'[1]бакчарск'!C17+'[1]ДД1'!C17+'[1]шк-интернат 33'!C17+'[1]дд4'!C17+'[1]крыловск'!C17+'[1]малиновск'!C17+'[1]новиковский'!C17+'[1]санаторный'!C17+'[1]семилуженский'!C17+'[1]тегульдет'!C17+'[1]тогурск'!C17+'[1]уртамск'!C17+'[1]шегарск'!C17+'[1]интерн 6'!C17+'[1]Северск'!C17</f>
        <v>19</v>
      </c>
      <c r="D17" s="155">
        <f>'[1]шердатский'!D17+'[1]асино'!D17+'[1]бакчарск'!D17+'[1]ДД1'!D17+'[1]шк-интернат 33'!D17+'[1]дд4'!D17+'[1]крыловск'!D17+'[1]малиновск'!D17+'[1]новиковский'!D17+'[1]санаторный'!D17+'[1]семилуженский'!D17+'[1]тегульдет'!D17+'[1]тогурск'!D17+'[1]уртамск'!D17+'[1]шегарск'!D17+'[1]интерн 6'!D17+'[1]Северск'!D17</f>
        <v>12</v>
      </c>
      <c r="E17" s="155">
        <f>'[1]шердатский'!E17+'[1]асино'!E17+'[1]бакчарск'!E17+'[1]ДД1'!E17+'[1]шк-интернат 33'!E17+'[1]дд4'!E17+'[1]крыловск'!E17+'[1]малиновск'!E17+'[1]новиковский'!E17+'[1]санаторный'!E17+'[1]семилуженский'!E17+'[1]тегульдет'!E17+'[1]тогурск'!E17+'[1]уртамск'!E17+'[1]шегарск'!E17+'[1]интерн 6'!E17+'[1]Северск'!E17</f>
        <v>0</v>
      </c>
      <c r="F17" s="155">
        <f>'[1]шердатский'!F17+'[1]асино'!F17+'[1]бакчарск'!F17+'[1]ДД1'!F17+'[1]шк-интернат 33'!F17+'[1]дд4'!F17+'[1]крыловск'!F17+'[1]малиновск'!F17+'[1]новиковский'!F17+'[1]санаторный'!F17+'[1]семилуженский'!F17+'[1]тегульдет'!F17+'[1]тогурск'!F17+'[1]уртамск'!F17+'[1]шегарск'!F17+'[1]интерн 6'!F17+'[1]Северск'!F17</f>
        <v>0</v>
      </c>
      <c r="G17" s="155">
        <f>'[1]шердатский'!G17+'[1]асино'!G17+'[1]бакчарск'!G17+'[1]ДД1'!G17+'[1]шк-интернат 33'!G17+'[1]дд4'!G17+'[1]крыловск'!G17+'[1]малиновск'!G17+'[1]новиковский'!G17+'[1]санаторный'!G17+'[1]семилуженский'!G17+'[1]тегульдет'!G17+'[1]тогурск'!G17+'[1]уртамск'!G17+'[1]шегарск'!G17+'[1]интерн 6'!G17+'[1]Северск'!G17</f>
        <v>3</v>
      </c>
      <c r="H17" s="155">
        <f>'[1]шердатский'!H17+'[1]асино'!H17+'[1]бакчарск'!H17+'[1]ДД1'!H17+'[1]шк-интернат 33'!H17+'[1]дд4'!H17+'[1]крыловск'!H17+'[1]малиновск'!H17+'[1]новиковский'!H17+'[1]санаторный'!H17+'[1]семилуженский'!H17+'[1]тегульдет'!H17+'[1]тогурск'!H17+'[1]уртамск'!H17+'[1]шегарск'!H17+'[1]интерн 6'!H17+'[1]Северск'!H17</f>
        <v>0</v>
      </c>
      <c r="I17" s="155">
        <f>'[1]шердатский'!I17+'[1]асино'!I17+'[1]бакчарск'!I17+'[1]ДД1'!I17+'[1]шк-интернат 33'!I17+'[1]дд4'!I17+'[1]крыловск'!I17+'[1]малиновск'!I17+'[1]новиковский'!I17+'[1]санаторный'!I17+'[1]семилуженский'!I17+'[1]тегульдет'!I17+'[1]тогурск'!I17+'[1]уртамск'!I17+'[1]шегарск'!I17+'[1]интерн 6'!I17+'[1]Северск'!I17</f>
        <v>0</v>
      </c>
      <c r="J17" s="155">
        <f>'[1]шердатский'!J17+'[1]асино'!J17+'[1]бакчарск'!J17+'[1]ДД1'!J17+'[1]шк-интернат 33'!J17+'[1]дд4'!J17+'[1]крыловск'!J17+'[1]малиновск'!J17+'[1]новиковский'!J17+'[1]санаторный'!J17+'[1]семилуженский'!J17+'[1]тегульдет'!J17+'[1]тогурск'!J17+'[1]уртамск'!J17+'[1]шегарск'!J17+'[1]интерн 6'!J17+'[1]Северск'!J17</f>
        <v>4</v>
      </c>
      <c r="K17" s="155">
        <f>'[1]шердатский'!K17+'[1]асино'!K17+'[1]бакчарск'!K17+'[1]ДД1'!K17+'[1]шк-интернат 33'!K17+'[1]дд4'!K17+'[1]крыловск'!K17+'[1]малиновск'!K17+'[1]новиковский'!K17+'[1]санаторный'!K17+'[1]семилуженский'!K17+'[1]тегульдет'!K17+'[1]тогурск'!K17+'[1]уртамск'!K17+'[1]шегарск'!K17+'[1]интерн 6'!K17+'[1]Северск'!K17</f>
        <v>0</v>
      </c>
      <c r="L17" s="155">
        <f>'[1]шердатский'!L17+'[1]асино'!L17+'[1]бакчарск'!L17+'[1]ДД1'!L17+'[1]шк-интернат 33'!L17+'[1]дд4'!L17+'[1]крыловск'!L17+'[1]малиновск'!L17+'[1]новиковский'!L17+'[1]санаторный'!L17+'[1]семилуженский'!L17+'[1]тегульдет'!L17+'[1]тогурск'!L17+'[1]уртамск'!L17+'[1]шегарск'!L17+'[1]интерн 6'!L17+'[1]Северск'!L17</f>
        <v>4</v>
      </c>
      <c r="M17" s="155">
        <f>'[1]шердатский'!M17+'[1]асино'!M17+'[1]бакчарск'!M17+'[1]ДД1'!M17+'[1]шк-интернат 33'!M17+'[1]дд4'!M17+'[1]крыловск'!M17+'[1]малиновск'!M17+'[1]новиковский'!M17+'[1]санаторный'!M17+'[1]семилуженский'!M17+'[1]тегульдет'!M17+'[1]тогурск'!M17+'[1]уртамск'!M17+'[1]шегарск'!M17+'[1]интерн 6'!M17+'[1]Северск'!M17</f>
        <v>0</v>
      </c>
      <c r="N17" s="155">
        <f>'[1]шердатский'!N17+'[1]асино'!N17+'[1]бакчарск'!N17+'[1]ДД1'!N17+'[1]шк-интернат 33'!N17+'[1]дд4'!N17+'[1]крыловск'!N17+'[1]малиновск'!N17+'[1]новиковский'!N17+'[1]санаторный'!N17+'[1]семилуженский'!N17+'[1]тегульдет'!N17+'[1]тогурск'!N17+'[1]уртамск'!N17+'[1]шегарск'!N17+'[1]интерн 6'!N17+'[1]Северск'!N17</f>
        <v>0</v>
      </c>
      <c r="O17" s="155">
        <f>'[1]шердатский'!O17+'[1]асино'!O17+'[1]бакчарск'!O17+'[1]ДД1'!O17+'[1]шк-интернат 33'!O17+'[1]дд4'!O17+'[1]крыловск'!O17+'[1]малиновск'!O17+'[1]новиковский'!O17+'[1]санаторный'!O17+'[1]семилуженский'!O17+'[1]тегульдет'!O17+'[1]тогурск'!O17+'[1]уртамск'!O17+'[1]шегарск'!O17+'[1]интерн 6'!O17+'[1]Северск'!O17</f>
        <v>0</v>
      </c>
      <c r="P17" s="140">
        <f t="shared" si="1"/>
        <v>16</v>
      </c>
      <c r="Q17" s="155">
        <f>'[1]шердатский'!Q17+'[1]асино'!Q17+'[1]бакчарск'!Q17+'[1]ДД1'!Q17+'[1]шк-интернат 33'!Q17+'[1]дд4'!Q17+'[1]крыловск'!Q17+'[1]малиновск'!Q17+'[1]новиковский'!Q17+'[1]санаторный'!Q17+'[1]семилуженский'!Q17+'[1]тегульдет'!Q17+'[1]тогурск'!Q17+'[1]уртамск'!Q17+'[1]шегарск'!Q17+'[1]интерн 6'!Q17+'[1]Северск'!Q17</f>
        <v>0</v>
      </c>
      <c r="R17" s="155">
        <f>'[1]шердатский'!R17+'[1]асино'!R17+'[1]бакчарск'!R17+'[1]ДД1'!R17+'[1]шк-интернат 33'!R17+'[1]дд4'!R17+'[1]крыловск'!R17+'[1]малиновск'!R17+'[1]новиковский'!R17+'[1]санаторный'!R17+'[1]семилуженский'!R17+'[1]тегульдет'!R17+'[1]тогурск'!R17+'[1]уртамск'!R17+'[1]шегарск'!R17+'[1]интерн 6'!R17+'[1]Северск'!R17</f>
        <v>0</v>
      </c>
      <c r="S17" s="155">
        <f>'[1]шердатский'!S17+'[1]асино'!S17+'[1]бакчарск'!S17+'[1]ДД1'!S17+'[1]шк-интернат 33'!S17+'[1]дд4'!S17+'[1]крыловск'!S17+'[1]малиновск'!S17+'[1]новиковский'!S17+'[1]санаторный'!S17+'[1]семилуженский'!S17+'[1]тегульдет'!S17+'[1]тогурск'!S17+'[1]уртамск'!S17+'[1]шегарск'!S17+'[1]интерн 6'!S17+'[1]Северск'!S17</f>
        <v>1</v>
      </c>
      <c r="T17" s="155">
        <f>'[1]шердатский'!T17+'[1]асино'!T17+'[1]бакчарск'!T17+'[1]ДД1'!T17+'[1]шк-интернат 33'!T17+'[1]дд4'!T17+'[1]крыловск'!T17+'[1]малиновск'!T17+'[1]новиковский'!T17+'[1]санаторный'!T17+'[1]семилуженский'!T17+'[1]тегульдет'!T17+'[1]тогурск'!T17+'[1]уртамск'!T17+'[1]шегарск'!T17+'[1]интерн 6'!T17+'[1]Северск'!T17</f>
        <v>0</v>
      </c>
      <c r="U17" s="155">
        <f>'[1]шердатский'!U17+'[1]асино'!U17+'[1]бакчарск'!U17+'[1]ДД1'!U17+'[1]шк-интернат 33'!U17+'[1]дд4'!U17+'[1]крыловск'!U17+'[1]малиновск'!U17+'[1]новиковский'!U17+'[1]санаторный'!U17+'[1]семилуженский'!U17+'[1]тегульдет'!U17+'[1]тогурск'!U17+'[1]уртамск'!U17+'[1]шегарск'!U17+'[1]интерн 6'!U17+'[1]Северск'!U17</f>
        <v>0</v>
      </c>
      <c r="V17" s="155">
        <f>'[1]шердатский'!V17+'[1]асино'!V17+'[1]бакчарск'!V17+'[1]ДД1'!V17+'[1]шк-интернат 33'!V17+'[1]дд4'!V17+'[1]крыловск'!V17+'[1]малиновск'!V17+'[1]новиковский'!V17+'[1]санаторный'!V17+'[1]семилуженский'!V17+'[1]тегульдет'!V17+'[1]тогурск'!V17+'[1]уртамск'!V17+'[1]шегарск'!V17+'[1]интерн 6'!V17+'[1]Северск'!V17</f>
        <v>0</v>
      </c>
      <c r="W17" s="155">
        <f>'[1]шердатский'!W17+'[1]асино'!W17+'[1]бакчарск'!W17+'[1]ДД1'!W17+'[1]шк-интернат 33'!W17+'[1]дд4'!W17+'[1]крыловск'!W17+'[1]малиновск'!W17+'[1]новиковский'!W17+'[1]санаторный'!W17+'[1]семилуженский'!W17+'[1]тегульдет'!W17+'[1]тогурск'!W17+'[1]уртамск'!W17+'[1]шегарск'!W17+'[1]интерн 6'!W17+'[1]Северск'!W17</f>
        <v>0</v>
      </c>
      <c r="X17" s="155">
        <f>'[1]шердатский'!X17+'[1]асино'!X17+'[1]бакчарск'!X17+'[1]ДД1'!X17+'[1]шк-интернат 33'!X17+'[1]дд4'!X17+'[1]крыловск'!X17+'[1]малиновск'!X17+'[1]новиковский'!X17+'[1]санаторный'!X17+'[1]семилуженский'!X17+'[1]тегульдет'!X17+'[1]тогурск'!X17+'[1]уртамск'!X17+'[1]шегарск'!X17+'[1]интерн 6'!X17+'[1]Северск'!X17</f>
        <v>0</v>
      </c>
      <c r="Y17" s="155">
        <f>'[1]шердатский'!Y17+'[1]асино'!Y17+'[1]бакчарск'!Y17+'[1]ДД1'!Y17+'[1]шк-интернат 33'!Y17+'[1]дд4'!Y17+'[1]крыловск'!Y17+'[1]малиновск'!Y17+'[1]новиковский'!Y17+'[1]санаторный'!Y17+'[1]семилуженский'!Y17+'[1]тегульдет'!Y17+'[1]тогурск'!Y17+'[1]уртамск'!Y17+'[1]шегарск'!Y17+'[1]интерн 6'!Y17+'[1]Северск'!Y17</f>
        <v>0</v>
      </c>
      <c r="Z17" s="155">
        <f>'[1]шердатский'!Z17+'[1]асино'!Z17+'[1]бакчарск'!Z17+'[1]ДД1'!Z17+'[1]шк-интернат 33'!Z17+'[1]дд4'!Z17+'[1]крыловск'!Z17+'[1]малиновск'!Z17+'[1]новиковский'!Z17+'[1]санаторный'!Z17+'[1]семилуженский'!Z17+'[1]тегульдет'!Z17+'[1]тогурск'!Z17+'[1]уртамск'!Z17+'[1]шегарск'!Z17+'[1]интерн 6'!Z17+'[1]Северск'!Z17</f>
        <v>1</v>
      </c>
      <c r="AA17" s="155">
        <f>'[1]шердатский'!AA17+'[1]асино'!AA17+'[1]бакчарск'!AA17+'[1]ДД1'!AA17+'[1]шк-интернат 33'!AA17+'[1]дд4'!AA17+'[1]крыловск'!AA17+'[1]малиновск'!AA17+'[1]новиковский'!AA17+'[1]санаторный'!AA17+'[1]семилуженский'!AA17+'[1]тегульдет'!AA17+'[1]тогурск'!AA17+'[1]уртамск'!AA17+'[1]шегарск'!AA17+'[1]интерн 6'!AA17+'[1]Северск'!AA17</f>
        <v>2</v>
      </c>
      <c r="AB17" s="155">
        <f>'[1]шердатский'!AB17+'[1]асино'!AB17+'[1]бакчарск'!AB17+'[1]ДД1'!AB17+'[1]шк-интернат 33'!AB17+'[1]дд4'!AB17+'[1]крыловск'!AB17+'[1]малиновск'!AB17+'[1]новиковский'!AB17+'[1]санаторный'!AB17+'[1]семилуженский'!AB17+'[1]тегульдет'!AB17+'[1]тогурск'!AB17+'[1]уртамск'!AB17+'[1]шегарск'!AB17+'[1]интерн 6'!AB17+'[1]Северск'!AB17</f>
        <v>0</v>
      </c>
      <c r="AC17" s="155">
        <f>'[1]шердатский'!AC17+'[1]асино'!AC17+'[1]бакчарск'!AC17+'[1]ДД1'!AC17+'[1]шк-интернат 33'!AC17+'[1]дд4'!AC17+'[1]крыловск'!AC17+'[1]малиновск'!AC17+'[1]новиковский'!AC17+'[1]санаторный'!AC17+'[1]семилуженский'!AC17+'[1]тегульдет'!AC17+'[1]тогурск'!AC17+'[1]уртамск'!AC17+'[1]шегарск'!AC17+'[1]интерн 6'!AC17+'[1]Северск'!AC17</f>
        <v>6</v>
      </c>
      <c r="AD17" s="155">
        <f>'[1]шердатский'!AD17+'[1]асино'!AD17+'[1]бакчарск'!AD17+'[1]ДД1'!AD17+'[1]шк-интернат 33'!AD17+'[1]дд4'!AD17+'[1]крыловск'!AD17+'[1]малиновск'!AD17+'[1]новиковский'!AD17+'[1]санаторный'!AD17+'[1]семилуженский'!AD17+'[1]тегульдет'!AD17+'[1]тогурск'!AD17+'[1]уртамск'!AD17+'[1]шегарск'!AD17+'[1]интерн 6'!AD17+'[1]Северск'!AD17</f>
        <v>100</v>
      </c>
      <c r="AE17" s="155">
        <f>'[1]шердатский'!AE17+'[1]асино'!AE17+'[1]бакчарск'!AE17+'[1]ДД1'!AE17+'[1]шк-интернат 33'!AE17+'[1]дд4'!AE17+'[1]крыловск'!AE17+'[1]малиновск'!AE17+'[1]новиковский'!AE17+'[1]санаторный'!AE17+'[1]семилуженский'!AE17+'[1]тегульдет'!AE17+'[1]тогурск'!AE17+'[1]уртамск'!AE17+'[1]шегарск'!AE17+'[1]интерн 6'!AE17+'[1]Северск'!AE17</f>
        <v>13</v>
      </c>
    </row>
    <row r="18" spans="1:31" ht="12">
      <c r="A18" s="15" t="s">
        <v>145</v>
      </c>
      <c r="B18" s="155">
        <f>'[1]шердатский'!B18+'[1]асино'!B18+'[1]бакчарск'!B18+'[1]ДД1'!B18+'[1]шк-интернат 33'!B18+'[1]дд4'!B18+'[1]крыловск'!B18+'[1]малиновск'!B18+'[1]новиковский'!B18+'[1]санаторный'!B18+'[1]семилуженский'!B18+'[1]тегульдет'!B18+'[1]тогурск'!B18+'[1]уртамск'!B18+'[1]шегарск'!B18+'[1]интерн 6'!B18+'[1]Северск'!B18</f>
        <v>107</v>
      </c>
      <c r="C18" s="155">
        <f>'[1]шердатский'!C18+'[1]асино'!C18+'[1]бакчарск'!C18+'[1]ДД1'!C18+'[1]шк-интернат 33'!C18+'[1]дд4'!C18+'[1]крыловск'!C18+'[1]малиновск'!C18+'[1]новиковский'!C18+'[1]санаторный'!C18+'[1]семилуженский'!C18+'[1]тегульдет'!C18+'[1]тогурск'!C18+'[1]уртамск'!C18+'[1]шегарск'!C18+'[1]интерн 6'!C18+'[1]Северск'!C18</f>
        <v>18</v>
      </c>
      <c r="D18" s="155">
        <f>'[1]шердатский'!D18+'[1]асино'!D18+'[1]бакчарск'!D18+'[1]ДД1'!D18+'[1]шк-интернат 33'!D18+'[1]дд4'!D18+'[1]крыловск'!D18+'[1]малиновск'!D18+'[1]новиковский'!D18+'[1]санаторный'!D18+'[1]семилуженский'!D18+'[1]тегульдет'!D18+'[1]тогурск'!D18+'[1]уртамск'!D18+'[1]шегарск'!D18+'[1]интерн 6'!D18+'[1]Северск'!D18</f>
        <v>9</v>
      </c>
      <c r="E18" s="155">
        <f>'[1]шердатский'!E18+'[1]асино'!E18+'[1]бакчарск'!E18+'[1]ДД1'!E18+'[1]шк-интернат 33'!E18+'[1]дд4'!E18+'[1]крыловск'!E18+'[1]малиновск'!E18+'[1]новиковский'!E18+'[1]санаторный'!E18+'[1]семилуженский'!E18+'[1]тегульдет'!E18+'[1]тогурск'!E18+'[1]уртамск'!E18+'[1]шегарск'!E18+'[1]интерн 6'!E18+'[1]Северск'!E18</f>
        <v>4</v>
      </c>
      <c r="F18" s="155">
        <f>'[1]шердатский'!F18+'[1]асино'!F18+'[1]бакчарск'!F18+'[1]ДД1'!F18+'[1]шк-интернат 33'!F18+'[1]дд4'!F18+'[1]крыловск'!F18+'[1]малиновск'!F18+'[1]новиковский'!F18+'[1]санаторный'!F18+'[1]семилуженский'!F18+'[1]тегульдет'!F18+'[1]тогурск'!F18+'[1]уртамск'!F18+'[1]шегарск'!F18+'[1]интерн 6'!F18+'[1]Северск'!F18</f>
        <v>1</v>
      </c>
      <c r="G18" s="155">
        <f>'[1]шердатский'!G18+'[1]асино'!G18+'[1]бакчарск'!G18+'[1]ДД1'!G18+'[1]шк-интернат 33'!G18+'[1]дд4'!G18+'[1]крыловск'!G18+'[1]малиновск'!G18+'[1]новиковский'!G18+'[1]санаторный'!G18+'[1]семилуженский'!G18+'[1]тегульдет'!G18+'[1]тогурск'!G18+'[1]уртамск'!G18+'[1]шегарск'!G18+'[1]интерн 6'!G18+'[1]Северск'!G18</f>
        <v>2</v>
      </c>
      <c r="H18" s="155">
        <f>'[1]шердатский'!H18+'[1]асино'!H18+'[1]бакчарск'!H18+'[1]ДД1'!H18+'[1]шк-интернат 33'!H18+'[1]дд4'!H18+'[1]крыловск'!H18+'[1]малиновск'!H18+'[1]новиковский'!H18+'[1]санаторный'!H18+'[1]семилуженский'!H18+'[1]тегульдет'!H18+'[1]тогурск'!H18+'[1]уртамск'!H18+'[1]шегарск'!H18+'[1]интерн 6'!H18+'[1]Северск'!H18</f>
        <v>1</v>
      </c>
      <c r="I18" s="155">
        <f>'[1]шердатский'!I18+'[1]асино'!I18+'[1]бакчарск'!I18+'[1]ДД1'!I18+'[1]шк-интернат 33'!I18+'[1]дд4'!I18+'[1]крыловск'!I18+'[1]малиновск'!I18+'[1]новиковский'!I18+'[1]санаторный'!I18+'[1]семилуженский'!I18+'[1]тегульдет'!I18+'[1]тогурск'!I18+'[1]уртамск'!I18+'[1]шегарск'!I18+'[1]интерн 6'!I18+'[1]Северск'!I18</f>
        <v>0</v>
      </c>
      <c r="J18" s="155">
        <f>'[1]шердатский'!J18+'[1]асино'!J18+'[1]бакчарск'!J18+'[1]ДД1'!J18+'[1]шк-интернат 33'!J18+'[1]дд4'!J18+'[1]крыловск'!J18+'[1]малиновск'!J18+'[1]новиковский'!J18+'[1]санаторный'!J18+'[1]семилуженский'!J18+'[1]тегульдет'!J18+'[1]тогурск'!J18+'[1]уртамск'!J18+'[1]шегарск'!J18+'[1]интерн 6'!J18+'[1]Северск'!J18</f>
        <v>1</v>
      </c>
      <c r="K18" s="155">
        <f>'[1]шердатский'!K18+'[1]асино'!K18+'[1]бакчарск'!K18+'[1]ДД1'!K18+'[1]шк-интернат 33'!K18+'[1]дд4'!K18+'[1]крыловск'!K18+'[1]малиновск'!K18+'[1]новиковский'!K18+'[1]санаторный'!K18+'[1]семилуженский'!K18+'[1]тегульдет'!K18+'[1]тогурск'!K18+'[1]уртамск'!K18+'[1]шегарск'!K18+'[1]интерн 6'!K18+'[1]Северск'!K18</f>
        <v>1</v>
      </c>
      <c r="L18" s="155">
        <f>'[1]шердатский'!L18+'[1]асино'!L18+'[1]бакчарск'!L18+'[1]ДД1'!L18+'[1]шк-интернат 33'!L18+'[1]дд4'!L18+'[1]крыловск'!L18+'[1]малиновск'!L18+'[1]новиковский'!L18+'[1]санаторный'!L18+'[1]семилуженский'!L18+'[1]тегульдет'!L18+'[1]тогурск'!L18+'[1]уртамск'!L18+'[1]шегарск'!L18+'[1]интерн 6'!L18+'[1]Северск'!L18</f>
        <v>1</v>
      </c>
      <c r="M18" s="155">
        <f>'[1]шердатский'!M18+'[1]асино'!M18+'[1]бакчарск'!M18+'[1]ДД1'!M18+'[1]шк-интернат 33'!M18+'[1]дд4'!M18+'[1]крыловск'!M18+'[1]малиновск'!M18+'[1]новиковский'!M18+'[1]санаторный'!M18+'[1]семилуженский'!M18+'[1]тегульдет'!M18+'[1]тогурск'!M18+'[1]уртамск'!M18+'[1]шегарск'!M18+'[1]интерн 6'!M18+'[1]Северск'!M18</f>
        <v>0</v>
      </c>
      <c r="N18" s="155">
        <f>'[1]шердатский'!N18+'[1]асино'!N18+'[1]бакчарск'!N18+'[1]ДД1'!N18+'[1]шк-интернат 33'!N18+'[1]дд4'!N18+'[1]крыловск'!N18+'[1]малиновск'!N18+'[1]новиковский'!N18+'[1]санаторный'!N18+'[1]семилуженский'!N18+'[1]тегульдет'!N18+'[1]тогурск'!N18+'[1]уртамск'!N18+'[1]шегарск'!N18+'[1]интерн 6'!N18+'[1]Северск'!N18</f>
        <v>0</v>
      </c>
      <c r="O18" s="155">
        <f>'[1]шердатский'!O18+'[1]асино'!O18+'[1]бакчарск'!O18+'[1]ДД1'!O18+'[1]шк-интернат 33'!O18+'[1]дд4'!O18+'[1]крыловск'!O18+'[1]малиновск'!O18+'[1]новиковский'!O18+'[1]санаторный'!O18+'[1]семилуженский'!O18+'[1]тегульдет'!O18+'[1]тогурск'!O18+'[1]уртамск'!O18+'[1]шегарск'!O18+'[1]интерн 6'!O18+'[1]Северск'!O18</f>
        <v>0</v>
      </c>
      <c r="P18" s="140">
        <f t="shared" si="1"/>
        <v>15</v>
      </c>
      <c r="Q18" s="155">
        <f>'[1]шердатский'!Q18+'[1]асино'!Q18+'[1]бакчарск'!Q18+'[1]ДД1'!Q18+'[1]шк-интернат 33'!Q18+'[1]дд4'!Q18+'[1]крыловск'!Q18+'[1]малиновск'!Q18+'[1]новиковский'!Q18+'[1]санаторный'!Q18+'[1]семилуженский'!Q18+'[1]тегульдет'!Q18+'[1]тогурск'!Q18+'[1]уртамск'!Q18+'[1]шегарск'!Q18+'[1]интерн 6'!Q18+'[1]Северск'!Q18</f>
        <v>1</v>
      </c>
      <c r="R18" s="155">
        <f>'[1]шердатский'!R18+'[1]асино'!R18+'[1]бакчарск'!R18+'[1]ДД1'!R18+'[1]шк-интернат 33'!R18+'[1]дд4'!R18+'[1]крыловск'!R18+'[1]малиновск'!R18+'[1]новиковский'!R18+'[1]санаторный'!R18+'[1]семилуженский'!R18+'[1]тегульдет'!R18+'[1]тогурск'!R18+'[1]уртамск'!R18+'[1]шегарск'!R18+'[1]интерн 6'!R18+'[1]Северск'!R18</f>
        <v>3</v>
      </c>
      <c r="S18" s="155">
        <f>'[1]шердатский'!S18+'[1]асино'!S18+'[1]бакчарск'!S18+'[1]ДД1'!S18+'[1]шк-интернат 33'!S18+'[1]дд4'!S18+'[1]крыловск'!S18+'[1]малиновск'!S18+'[1]новиковский'!S18+'[1]санаторный'!S18+'[1]семилуженский'!S18+'[1]тегульдет'!S18+'[1]тогурск'!S18+'[1]уртамск'!S18+'[1]шегарск'!S18+'[1]интерн 6'!S18+'[1]Северск'!S18</f>
        <v>1</v>
      </c>
      <c r="T18" s="155">
        <f>'[1]шердатский'!T18+'[1]асино'!T18+'[1]бакчарск'!T18+'[1]ДД1'!T18+'[1]шк-интернат 33'!T18+'[1]дд4'!T18+'[1]крыловск'!T18+'[1]малиновск'!T18+'[1]новиковский'!T18+'[1]санаторный'!T18+'[1]семилуженский'!T18+'[1]тегульдет'!T18+'[1]тогурск'!T18+'[1]уртамск'!T18+'[1]шегарск'!T18+'[1]интерн 6'!T18+'[1]Северск'!T18</f>
        <v>0</v>
      </c>
      <c r="U18" s="155">
        <f>'[1]шердатский'!U18+'[1]асино'!U18+'[1]бакчарск'!U18+'[1]ДД1'!U18+'[1]шк-интернат 33'!U18+'[1]дд4'!U18+'[1]крыловск'!U18+'[1]малиновск'!U18+'[1]новиковский'!U18+'[1]санаторный'!U18+'[1]семилуженский'!U18+'[1]тегульдет'!U18+'[1]тогурск'!U18+'[1]уртамск'!U18+'[1]шегарск'!U18+'[1]интерн 6'!U18+'[1]Северск'!U18</f>
        <v>0</v>
      </c>
      <c r="V18" s="155">
        <f>'[1]шердатский'!V18+'[1]асино'!V18+'[1]бакчарск'!V18+'[1]ДД1'!V18+'[1]шк-интернат 33'!V18+'[1]дд4'!V18+'[1]крыловск'!V18+'[1]малиновск'!V18+'[1]новиковский'!V18+'[1]санаторный'!V18+'[1]семилуженский'!V18+'[1]тегульдет'!V18+'[1]тогурск'!V18+'[1]уртамск'!V18+'[1]шегарск'!V18+'[1]интерн 6'!V18+'[1]Северск'!V18</f>
        <v>7</v>
      </c>
      <c r="W18" s="155">
        <f>'[1]шердатский'!W18+'[1]асино'!W18+'[1]бакчарск'!W18+'[1]ДД1'!W18+'[1]шк-интернат 33'!W18+'[1]дд4'!W18+'[1]крыловск'!W18+'[1]малиновск'!W18+'[1]новиковский'!W18+'[1]санаторный'!W18+'[1]семилуженский'!W18+'[1]тегульдет'!W18+'[1]тогурск'!W18+'[1]уртамск'!W18+'[1]шегарск'!W18+'[1]интерн 6'!W18+'[1]Северск'!W18</f>
        <v>0</v>
      </c>
      <c r="X18" s="155">
        <f>'[1]шердатский'!X18+'[1]асино'!X18+'[1]бакчарск'!X18+'[1]ДД1'!X18+'[1]шк-интернат 33'!X18+'[1]дд4'!X18+'[1]крыловск'!X18+'[1]малиновск'!X18+'[1]новиковский'!X18+'[1]санаторный'!X18+'[1]семилуженский'!X18+'[1]тегульдет'!X18+'[1]тогурск'!X18+'[1]уртамск'!X18+'[1]шегарск'!X18+'[1]интерн 6'!X18+'[1]Северск'!X18</f>
        <v>0</v>
      </c>
      <c r="Y18" s="155">
        <f>'[1]шердатский'!Y18+'[1]асино'!Y18+'[1]бакчарск'!Y18+'[1]ДД1'!Y18+'[1]шк-интернат 33'!Y18+'[1]дд4'!Y18+'[1]крыловск'!Y18+'[1]малиновск'!Y18+'[1]новиковский'!Y18+'[1]санаторный'!Y18+'[1]семилуженский'!Y18+'[1]тегульдет'!Y18+'[1]тогурск'!Y18+'[1]уртамск'!Y18+'[1]шегарск'!Y18+'[1]интерн 6'!Y18+'[1]Северск'!Y18</f>
        <v>0</v>
      </c>
      <c r="Z18" s="155">
        <f>'[1]шердатский'!Z18+'[1]асино'!Z18+'[1]бакчарск'!Z18+'[1]ДД1'!Z18+'[1]шк-интернат 33'!Z18+'[1]дд4'!Z18+'[1]крыловск'!Z18+'[1]малиновск'!Z18+'[1]новиковский'!Z18+'[1]санаторный'!Z18+'[1]семилуженский'!Z18+'[1]тегульдет'!Z18+'[1]тогурск'!Z18+'[1]уртамск'!Z18+'[1]шегарск'!Z18+'[1]интерн 6'!Z18+'[1]Северск'!Z18</f>
        <v>0</v>
      </c>
      <c r="AA18" s="155">
        <f>'[1]шердатский'!AA18+'[1]асино'!AA18+'[1]бакчарск'!AA18+'[1]ДД1'!AA18+'[1]шк-интернат 33'!AA18+'[1]дд4'!AA18+'[1]крыловск'!AA18+'[1]малиновск'!AA18+'[1]новиковский'!AA18+'[1]санаторный'!AA18+'[1]семилуженский'!AA18+'[1]тегульдет'!AA18+'[1]тогурск'!AA18+'[1]уртамск'!AA18+'[1]шегарск'!AA18+'[1]интерн 6'!AA18+'[1]Северск'!AA18</f>
        <v>1</v>
      </c>
      <c r="AB18" s="155">
        <f>'[1]шердатский'!AB18+'[1]асино'!AB18+'[1]бакчарск'!AB18+'[1]ДД1'!AB18+'[1]шк-интернат 33'!AB18+'[1]дд4'!AB18+'[1]крыловск'!AB18+'[1]малиновск'!AB18+'[1]новиковский'!AB18+'[1]санаторный'!AB18+'[1]семилуженский'!AB18+'[1]тегульдет'!AB18+'[1]тогурск'!AB18+'[1]уртамск'!AB18+'[1]шегарск'!AB18+'[1]интерн 6'!AB18+'[1]Северск'!AB18</f>
        <v>0</v>
      </c>
      <c r="AC18" s="155">
        <f>'[1]шердатский'!AC18+'[1]асино'!AC18+'[1]бакчарск'!AC18+'[1]ДД1'!AC18+'[1]шк-интернат 33'!AC18+'[1]дд4'!AC18+'[1]крыловск'!AC18+'[1]малиновск'!AC18+'[1]новиковский'!AC18+'[1]санаторный'!AC18+'[1]семилуженский'!AC18+'[1]тегульдет'!AC18+'[1]тогурск'!AC18+'[1]уртамск'!AC18+'[1]шегарск'!AC18+'[1]интерн 6'!AC18+'[1]Северск'!AC18</f>
        <v>2</v>
      </c>
      <c r="AD18" s="155">
        <f>'[1]шердатский'!AD18+'[1]асино'!AD18+'[1]бакчарск'!AD18+'[1]ДД1'!AD18+'[1]шк-интернат 33'!AD18+'[1]дд4'!AD18+'[1]крыловск'!AD18+'[1]малиновск'!AD18+'[1]новиковский'!AD18+'[1]санаторный'!AD18+'[1]семилуженский'!AD18+'[1]тегульдет'!AD18+'[1]тогурск'!AD18+'[1]уртамск'!AD18+'[1]шегарск'!AD18+'[1]интерн 6'!AD18+'[1]Северск'!AD18</f>
        <v>101</v>
      </c>
      <c r="AE18" s="155">
        <f>'[1]шердатский'!AE18+'[1]асино'!AE18+'[1]бакчарск'!AE18+'[1]ДД1'!AE18+'[1]шк-интернат 33'!AE18+'[1]дд4'!AE18+'[1]крыловск'!AE18+'[1]малиновск'!AE18+'[1]новиковский'!AE18+'[1]санаторный'!AE18+'[1]семилуженский'!AE18+'[1]тегульдет'!AE18+'[1]тогурск'!AE18+'[1]уртамск'!AE18+'[1]шегарск'!AE18+'[1]интерн 6'!AE18+'[1]Северск'!AE18</f>
        <v>21</v>
      </c>
    </row>
    <row r="19" spans="1:31" ht="12">
      <c r="A19" s="15" t="s">
        <v>146</v>
      </c>
      <c r="B19" s="155">
        <f>'[1]шердатский'!B19+'[1]асино'!B19+'[1]бакчарск'!B19+'[1]ДД1'!B19+'[1]шк-интернат 33'!B19+'[1]дд4'!B19+'[1]крыловск'!B19+'[1]малиновск'!B19+'[1]новиковский'!B19+'[1]санаторный'!B19+'[1]семилуженский'!B19+'[1]тегульдет'!B19+'[1]тогурск'!B19+'[1]уртамск'!B19+'[1]шегарск'!B19+'[1]интерн 6'!B19+'[1]Северск'!B19</f>
        <v>77</v>
      </c>
      <c r="C19" s="155">
        <f>'[1]шердатский'!C19+'[1]асино'!C19+'[1]бакчарск'!C19+'[1]ДД1'!C19+'[1]шк-интернат 33'!C19+'[1]дд4'!C19+'[1]крыловск'!C19+'[1]малиновск'!C19+'[1]новиковский'!C19+'[1]санаторный'!C19+'[1]семилуженский'!C19+'[1]тегульдет'!C19+'[1]тогурск'!C19+'[1]уртамск'!C19+'[1]шегарск'!C19+'[1]интерн 6'!C19+'[1]Северск'!C19</f>
        <v>9</v>
      </c>
      <c r="D19" s="155">
        <f>'[1]шердатский'!D19+'[1]асино'!D19+'[1]бакчарск'!D19+'[1]ДД1'!D19+'[1]шк-интернат 33'!D19+'[1]дд4'!D19+'[1]крыловск'!D19+'[1]малиновск'!D19+'[1]новиковский'!D19+'[1]санаторный'!D19+'[1]семилуженский'!D19+'[1]тегульдет'!D19+'[1]тогурск'!D19+'[1]уртамск'!D19+'[1]шегарск'!D19+'[1]интерн 6'!D19+'[1]Северск'!D19</f>
        <v>4</v>
      </c>
      <c r="E19" s="155">
        <f>'[1]шердатский'!E19+'[1]асино'!E19+'[1]бакчарск'!E19+'[1]ДД1'!E19+'[1]шк-интернат 33'!E19+'[1]дд4'!E19+'[1]крыловск'!E19+'[1]малиновск'!E19+'[1]новиковский'!E19+'[1]санаторный'!E19+'[1]семилуженский'!E19+'[1]тегульдет'!E19+'[1]тогурск'!E19+'[1]уртамск'!E19+'[1]шегарск'!E19+'[1]интерн 6'!E19+'[1]Северск'!E19</f>
        <v>1</v>
      </c>
      <c r="F19" s="155">
        <f>'[1]шердатский'!F19+'[1]асино'!F19+'[1]бакчарск'!F19+'[1]ДД1'!F19+'[1]шк-интернат 33'!F19+'[1]дд4'!F19+'[1]крыловск'!F19+'[1]малиновск'!F19+'[1]новиковский'!F19+'[1]санаторный'!F19+'[1]семилуженский'!F19+'[1]тегульдет'!F19+'[1]тогурск'!F19+'[1]уртамск'!F19+'[1]шегарск'!F19+'[1]интерн 6'!F19+'[1]Северск'!F19</f>
        <v>2</v>
      </c>
      <c r="G19" s="155">
        <f>'[1]шердатский'!G19+'[1]асино'!G19+'[1]бакчарск'!G19+'[1]ДД1'!G19+'[1]шк-интернат 33'!G19+'[1]дд4'!G19+'[1]крыловск'!G19+'[1]малиновск'!G19+'[1]новиковский'!G19+'[1]санаторный'!G19+'[1]семилуженский'!G19+'[1]тегульдет'!G19+'[1]тогурск'!G19+'[1]уртамск'!G19+'[1]шегарск'!G19+'[1]интерн 6'!G19+'[1]Северск'!G19</f>
        <v>1</v>
      </c>
      <c r="H19" s="155">
        <f>'[1]шердатский'!H19+'[1]асино'!H19+'[1]бакчарск'!H19+'[1]ДД1'!H19+'[1]шк-интернат 33'!H19+'[1]дд4'!H19+'[1]крыловск'!H19+'[1]малиновск'!H19+'[1]новиковский'!H19+'[1]санаторный'!H19+'[1]семилуженский'!H19+'[1]тегульдет'!H19+'[1]тогурск'!H19+'[1]уртамск'!H19+'[1]шегарск'!H19+'[1]интерн 6'!H19+'[1]Северск'!H19</f>
        <v>1</v>
      </c>
      <c r="I19" s="155">
        <f>'[1]шердатский'!I19+'[1]асино'!I19+'[1]бакчарск'!I19+'[1]ДД1'!I19+'[1]шк-интернат 33'!I19+'[1]дд4'!I19+'[1]крыловск'!I19+'[1]малиновск'!I19+'[1]новиковский'!I19+'[1]санаторный'!I19+'[1]семилуженский'!I19+'[1]тегульдет'!I19+'[1]тогурск'!I19+'[1]уртамск'!I19+'[1]шегарск'!I19+'[1]интерн 6'!I19+'[1]Северск'!I19</f>
        <v>0</v>
      </c>
      <c r="J19" s="155">
        <f>'[1]шердатский'!J19+'[1]асино'!J19+'[1]бакчарск'!J19+'[1]ДД1'!J19+'[1]шк-интернат 33'!J19+'[1]дд4'!J19+'[1]крыловск'!J19+'[1]малиновск'!J19+'[1]новиковский'!J19+'[1]санаторный'!J19+'[1]семилуженский'!J19+'[1]тегульдет'!J19+'[1]тогурск'!J19+'[1]уртамск'!J19+'[1]шегарск'!J19+'[1]интерн 6'!J19+'[1]Северск'!J19</f>
        <v>1</v>
      </c>
      <c r="K19" s="155">
        <f>'[1]шердатский'!K19+'[1]асино'!K19+'[1]бакчарск'!K19+'[1]ДД1'!K19+'[1]шк-интернат 33'!K19+'[1]дд4'!K19+'[1]крыловск'!K19+'[1]малиновск'!K19+'[1]новиковский'!K19+'[1]санаторный'!K19+'[1]семилуженский'!K19+'[1]тегульдет'!K19+'[1]тогурск'!K19+'[1]уртамск'!K19+'[1]шегарск'!K19+'[1]интерн 6'!K19+'[1]Северск'!K19</f>
        <v>0</v>
      </c>
      <c r="L19" s="155">
        <f>'[1]шердатский'!L19+'[1]асино'!L19+'[1]бакчарск'!L19+'[1]ДД1'!L19+'[1]шк-интернат 33'!L19+'[1]дд4'!L19+'[1]крыловск'!L19+'[1]малиновск'!L19+'[1]новиковский'!L19+'[1]санаторный'!L19+'[1]семилуженский'!L19+'[1]тегульдет'!L19+'[1]тогурск'!L19+'[1]уртамск'!L19+'[1]шегарск'!L19+'[1]интерн 6'!L19+'[1]Северск'!L19</f>
        <v>0</v>
      </c>
      <c r="M19" s="155">
        <f>'[1]шердатский'!M19+'[1]асино'!M19+'[1]бакчарск'!M19+'[1]ДД1'!M19+'[1]шк-интернат 33'!M19+'[1]дд4'!M19+'[1]крыловск'!M19+'[1]малиновск'!M19+'[1]новиковский'!M19+'[1]санаторный'!M19+'[1]семилуженский'!M19+'[1]тегульдет'!M19+'[1]тогурск'!M19+'[1]уртамск'!M19+'[1]шегарск'!M19+'[1]интерн 6'!M19+'[1]Северск'!M19</f>
        <v>0</v>
      </c>
      <c r="N19" s="155">
        <f>'[1]шердатский'!N19+'[1]асино'!N19+'[1]бакчарск'!N19+'[1]ДД1'!N19+'[1]шк-интернат 33'!N19+'[1]дд4'!N19+'[1]крыловск'!N19+'[1]малиновск'!N19+'[1]новиковский'!N19+'[1]санаторный'!N19+'[1]семилуженский'!N19+'[1]тегульдет'!N19+'[1]тогурск'!N19+'[1]уртамск'!N19+'[1]шегарск'!N19+'[1]интерн 6'!N19+'[1]Северск'!N19</f>
        <v>0</v>
      </c>
      <c r="O19" s="155">
        <f>'[1]шердатский'!O19+'[1]асино'!O19+'[1]бакчарск'!O19+'[1]ДД1'!O19+'[1]шк-интернат 33'!O19+'[1]дд4'!O19+'[1]крыловск'!O19+'[1]малиновск'!O19+'[1]новиковский'!O19+'[1]санаторный'!O19+'[1]семилуженский'!O19+'[1]тегульдет'!O19+'[1]тогурск'!O19+'[1]уртамск'!O19+'[1]шегарск'!O19+'[1]интерн 6'!O19+'[1]Северск'!O19</f>
        <v>0</v>
      </c>
      <c r="P19" s="140">
        <f t="shared" si="1"/>
        <v>19</v>
      </c>
      <c r="Q19" s="155">
        <f>'[1]шердатский'!Q19+'[1]асино'!Q19+'[1]бакчарск'!Q19+'[1]ДД1'!Q19+'[1]шк-интернат 33'!Q19+'[1]дд4'!Q19+'[1]крыловск'!Q19+'[1]малиновск'!Q19+'[1]новиковский'!Q19+'[1]санаторный'!Q19+'[1]семилуженский'!Q19+'[1]тегульдет'!Q19+'[1]тогурск'!Q19+'[1]уртамск'!Q19+'[1]шегарск'!Q19+'[1]интерн 6'!Q19+'[1]Северск'!Q19</f>
        <v>0</v>
      </c>
      <c r="R19" s="155">
        <f>'[1]шердатский'!R19+'[1]асино'!R19+'[1]бакчарск'!R19+'[1]ДД1'!R19+'[1]шк-интернат 33'!R19+'[1]дд4'!R19+'[1]крыловск'!R19+'[1]малиновск'!R19+'[1]новиковский'!R19+'[1]санаторный'!R19+'[1]семилуженский'!R19+'[1]тегульдет'!R19+'[1]тогурск'!R19+'[1]уртамск'!R19+'[1]шегарск'!R19+'[1]интерн 6'!R19+'[1]Северск'!R19</f>
        <v>2</v>
      </c>
      <c r="S19" s="155">
        <f>'[1]шердатский'!S19+'[1]асино'!S19+'[1]бакчарск'!S19+'[1]ДД1'!S19+'[1]шк-интернат 33'!S19+'[1]дд4'!S19+'[1]крыловск'!S19+'[1]малиновск'!S19+'[1]новиковский'!S19+'[1]санаторный'!S19+'[1]семилуженский'!S19+'[1]тегульдет'!S19+'[1]тогурск'!S19+'[1]уртамск'!S19+'[1]шегарск'!S19+'[1]интерн 6'!S19+'[1]Северск'!S19</f>
        <v>0</v>
      </c>
      <c r="T19" s="155">
        <f>'[1]шердатский'!T19+'[1]асино'!T19+'[1]бакчарск'!T19+'[1]ДД1'!T19+'[1]шк-интернат 33'!T19+'[1]дд4'!T19+'[1]крыловск'!T19+'[1]малиновск'!T19+'[1]новиковский'!T19+'[1]санаторный'!T19+'[1]семилуженский'!T19+'[1]тегульдет'!T19+'[1]тогурск'!T19+'[1]уртамск'!T19+'[1]шегарск'!T19+'[1]интерн 6'!T19+'[1]Северск'!T19</f>
        <v>2</v>
      </c>
      <c r="U19" s="155">
        <f>'[1]шердатский'!U19+'[1]асино'!U19+'[1]бакчарск'!U19+'[1]ДД1'!U19+'[1]шк-интернат 33'!U19+'[1]дд4'!U19+'[1]крыловск'!U19+'[1]малиновск'!U19+'[1]новиковский'!U19+'[1]санаторный'!U19+'[1]семилуженский'!U19+'[1]тегульдет'!U19+'[1]тогурск'!U19+'[1]уртамск'!U19+'[1]шегарск'!U19+'[1]интерн 6'!U19+'[1]Северск'!U19</f>
        <v>3</v>
      </c>
      <c r="V19" s="155">
        <f>'[1]шердатский'!V19+'[1]асино'!V19+'[1]бакчарск'!V19+'[1]ДД1'!V19+'[1]шк-интернат 33'!V19+'[1]дд4'!V19+'[1]крыловск'!V19+'[1]малиновск'!V19+'[1]новиковский'!V19+'[1]санаторный'!V19+'[1]семилуженский'!V19+'[1]тегульдет'!V19+'[1]тогурск'!V19+'[1]уртамск'!V19+'[1]шегарск'!V19+'[1]интерн 6'!V19+'[1]Северск'!V19</f>
        <v>13</v>
      </c>
      <c r="W19" s="155">
        <f>'[1]шердатский'!W19+'[1]асино'!W19+'[1]бакчарск'!W19+'[1]ДД1'!W19+'[1]шк-интернат 33'!W19+'[1]дд4'!W19+'[1]крыловск'!W19+'[1]малиновск'!W19+'[1]новиковский'!W19+'[1]санаторный'!W19+'[1]семилуженский'!W19+'[1]тегульдет'!W19+'[1]тогурск'!W19+'[1]уртамск'!W19+'[1]шегарск'!W19+'[1]интерн 6'!W19+'[1]Северск'!W19</f>
        <v>0</v>
      </c>
      <c r="X19" s="155">
        <f>'[1]шердатский'!X19+'[1]асино'!X19+'[1]бакчарск'!X19+'[1]ДД1'!X19+'[1]шк-интернат 33'!X19+'[1]дд4'!X19+'[1]крыловск'!X19+'[1]малиновск'!X19+'[1]новиковский'!X19+'[1]санаторный'!X19+'[1]семилуженский'!X19+'[1]тегульдет'!X19+'[1]тогурск'!X19+'[1]уртамск'!X19+'[1]шегарск'!X19+'[1]интерн 6'!X19+'[1]Северск'!X19</f>
        <v>0</v>
      </c>
      <c r="Y19" s="155">
        <f>'[1]шердатский'!Y19+'[1]асино'!Y19+'[1]бакчарск'!Y19+'[1]ДД1'!Y19+'[1]шк-интернат 33'!Y19+'[1]дд4'!Y19+'[1]крыловск'!Y19+'[1]малиновск'!Y19+'[1]новиковский'!Y19+'[1]санаторный'!Y19+'[1]семилуженский'!Y19+'[1]тегульдет'!Y19+'[1]тогурск'!Y19+'[1]уртамск'!Y19+'[1]шегарск'!Y19+'[1]интерн 6'!Y19+'[1]Северск'!Y19</f>
        <v>0</v>
      </c>
      <c r="Z19" s="155">
        <f>'[1]шердатский'!Z19+'[1]асино'!Z19+'[1]бакчарск'!Z19+'[1]ДД1'!Z19+'[1]шк-интернат 33'!Z19+'[1]дд4'!Z19+'[1]крыловск'!Z19+'[1]малиновск'!Z19+'[1]новиковский'!Z19+'[1]санаторный'!Z19+'[1]семилуженский'!Z19+'[1]тегульдет'!Z19+'[1]тогурск'!Z19+'[1]уртамск'!Z19+'[1]шегарск'!Z19+'[1]интерн 6'!Z19+'[1]Северск'!Z19</f>
        <v>0</v>
      </c>
      <c r="AA19" s="155">
        <f>'[1]шердатский'!AA19+'[1]асино'!AA19+'[1]бакчарск'!AA19+'[1]ДД1'!AA19+'[1]шк-интернат 33'!AA19+'[1]дд4'!AA19+'[1]крыловск'!AA19+'[1]малиновск'!AA19+'[1]новиковский'!AA19+'[1]санаторный'!AA19+'[1]семилуженский'!AA19+'[1]тегульдет'!AA19+'[1]тогурск'!AA19+'[1]уртамск'!AA19+'[1]шегарск'!AA19+'[1]интерн 6'!AA19+'[1]Северск'!AA19</f>
        <v>0</v>
      </c>
      <c r="AB19" s="155">
        <f>'[1]шердатский'!AB19+'[1]асино'!AB19+'[1]бакчарск'!AB19+'[1]ДД1'!AB19+'[1]шк-интернат 33'!AB19+'[1]дд4'!AB19+'[1]крыловск'!AB19+'[1]малиновск'!AB19+'[1]новиковский'!AB19+'[1]санаторный'!AB19+'[1]семилуженский'!AB19+'[1]тегульдет'!AB19+'[1]тогурск'!AB19+'[1]уртамск'!AB19+'[1]шегарск'!AB19+'[1]интерн 6'!AB19+'[1]Северск'!AB19</f>
        <v>0</v>
      </c>
      <c r="AC19" s="155">
        <f>'[1]шердатский'!AC19+'[1]асино'!AC19+'[1]бакчарск'!AC19+'[1]ДД1'!AC19+'[1]шк-интернат 33'!AC19+'[1]дд4'!AC19+'[1]крыловск'!AC19+'[1]малиновск'!AC19+'[1]новиковский'!AC19+'[1]санаторный'!AC19+'[1]семилуженский'!AC19+'[1]тегульдет'!AC19+'[1]тогурск'!AC19+'[1]уртамск'!AC19+'[1]шегарск'!AC19+'[1]интерн 6'!AC19+'[1]Северск'!AC19</f>
        <v>4</v>
      </c>
      <c r="AD19" s="155">
        <f>'[1]шердатский'!AD19+'[1]асино'!AD19+'[1]бакчарск'!AD19+'[1]ДД1'!AD19+'[1]шк-интернат 33'!AD19+'[1]дд4'!AD19+'[1]крыловск'!AD19+'[1]малиновск'!AD19+'[1]новиковский'!AD19+'[1]санаторный'!AD19+'[1]семилуженский'!AD19+'[1]тегульдет'!AD19+'[1]тогурск'!AD19+'[1]уртамск'!AD19+'[1]шегарск'!AD19+'[1]интерн 6'!AD19+'[1]Северск'!AD19</f>
        <v>62</v>
      </c>
      <c r="AE19" s="155">
        <f>'[1]шердатский'!AE19+'[1]асино'!AE19+'[1]бакчарск'!AE19+'[1]ДД1'!AE19+'[1]шк-интернат 33'!AE19+'[1]дд4'!AE19+'[1]крыловск'!AE19+'[1]малиновск'!AE19+'[1]новиковский'!AE19+'[1]санаторный'!AE19+'[1]семилуженский'!AE19+'[1]тегульдет'!AE19+'[1]тогурск'!AE19+'[1]уртамск'!AE19+'[1]шегарск'!AE19+'[1]интерн 6'!AE19+'[1]Северск'!AE19</f>
        <v>7</v>
      </c>
    </row>
    <row r="20" spans="1:31" ht="12">
      <c r="A20" s="15" t="s">
        <v>147</v>
      </c>
      <c r="B20" s="155">
        <f>'[1]шердатский'!B20+'[1]асино'!B20+'[1]бакчарск'!B20+'[1]ДД1'!B20+'[1]шк-интернат 33'!B20+'[1]дд4'!B20+'[1]крыловск'!B20+'[1]малиновск'!B20+'[1]новиковский'!B20+'[1]санаторный'!B20+'[1]семилуженский'!B20+'[1]тегульдет'!B20+'[1]тогурск'!B20+'[1]уртамск'!B20+'[1]шегарск'!B20+'[1]интерн 6'!B20+'[1]Северск'!B20</f>
        <v>98</v>
      </c>
      <c r="C20" s="155">
        <f>'[1]шердатский'!C20+'[1]асино'!C20+'[1]бакчарск'!C20+'[1]ДД1'!C20+'[1]шк-интернат 33'!C20+'[1]дд4'!C20+'[1]крыловск'!C20+'[1]малиновск'!C20+'[1]новиковский'!C20+'[1]санаторный'!C20+'[1]семилуженский'!C20+'[1]тегульдет'!C20+'[1]тогурск'!C20+'[1]уртамск'!C20+'[1]шегарск'!C20+'[1]интерн 6'!C20+'[1]Северск'!C20</f>
        <v>16</v>
      </c>
      <c r="D20" s="155">
        <f>'[1]шердатский'!D20+'[1]асино'!D20+'[1]бакчарск'!D20+'[1]ДД1'!D20+'[1]шк-интернат 33'!D20+'[1]дд4'!D20+'[1]крыловск'!D20+'[1]малиновск'!D20+'[1]новиковский'!D20+'[1]санаторный'!D20+'[1]семилуженский'!D20+'[1]тегульдет'!D20+'[1]тогурск'!D20+'[1]уртамск'!D20+'[1]шегарск'!D20+'[1]интерн 6'!D20+'[1]Северск'!D20</f>
        <v>7</v>
      </c>
      <c r="E20" s="155">
        <f>'[1]шердатский'!E20+'[1]асино'!E20+'[1]бакчарск'!E20+'[1]ДД1'!E20+'[1]шк-интернат 33'!E20+'[1]дд4'!E20+'[1]крыловск'!E20+'[1]малиновск'!E20+'[1]новиковский'!E20+'[1]санаторный'!E20+'[1]семилуженский'!E20+'[1]тегульдет'!E20+'[1]тогурск'!E20+'[1]уртамск'!E20+'[1]шегарск'!E20+'[1]интерн 6'!E20+'[1]Северск'!E20</f>
        <v>0</v>
      </c>
      <c r="F20" s="155">
        <f>'[1]шердатский'!F20+'[1]асино'!F20+'[1]бакчарск'!F20+'[1]ДД1'!F20+'[1]шк-интернат 33'!F20+'[1]дд4'!F20+'[1]крыловск'!F20+'[1]малиновск'!F20+'[1]новиковский'!F20+'[1]санаторный'!F20+'[1]семилуженский'!F20+'[1]тегульдет'!F20+'[1]тогурск'!F20+'[1]уртамск'!F20+'[1]шегарск'!F20+'[1]интерн 6'!F20+'[1]Северск'!F20</f>
        <v>1</v>
      </c>
      <c r="G20" s="155">
        <f>'[1]шердатский'!G20+'[1]асино'!G20+'[1]бакчарск'!G20+'[1]ДД1'!G20+'[1]шк-интернат 33'!G20+'[1]дд4'!G20+'[1]крыловск'!G20+'[1]малиновск'!G20+'[1]новиковский'!G20+'[1]санаторный'!G20+'[1]семилуженский'!G20+'[1]тегульдет'!G20+'[1]тогурск'!G20+'[1]уртамск'!G20+'[1]шегарск'!G20+'[1]интерн 6'!G20+'[1]Северск'!G20</f>
        <v>5</v>
      </c>
      <c r="H20" s="155">
        <f>'[1]шердатский'!H20+'[1]асино'!H20+'[1]бакчарск'!H20+'[1]ДД1'!H20+'[1]шк-интернат 33'!H20+'[1]дд4'!H20+'[1]крыловск'!H20+'[1]малиновск'!H20+'[1]новиковский'!H20+'[1]санаторный'!H20+'[1]семилуженский'!H20+'[1]тегульдет'!H20+'[1]тогурск'!H20+'[1]уртамск'!H20+'[1]шегарск'!H20+'[1]интерн 6'!H20+'[1]Северск'!H20</f>
        <v>3</v>
      </c>
      <c r="I20" s="155">
        <f>'[1]шердатский'!I20+'[1]асино'!I20+'[1]бакчарск'!I20+'[1]ДД1'!I20+'[1]шк-интернат 33'!I20+'[1]дд4'!I20+'[1]крыловск'!I20+'[1]малиновск'!I20+'[1]новиковский'!I20+'[1]санаторный'!I20+'[1]семилуженский'!I20+'[1]тегульдет'!I20+'[1]тогурск'!I20+'[1]уртамск'!I20+'[1]шегарск'!I20+'[1]интерн 6'!I20+'[1]Северск'!I20</f>
        <v>0</v>
      </c>
      <c r="J20" s="155">
        <f>'[1]шердатский'!J20+'[1]асино'!J20+'[1]бакчарск'!J20+'[1]ДД1'!J20+'[1]шк-интернат 33'!J20+'[1]дд4'!J20+'[1]крыловск'!J20+'[1]малиновск'!J20+'[1]новиковский'!J20+'[1]санаторный'!J20+'[1]семилуженский'!J20+'[1]тегульдет'!J20+'[1]тогурск'!J20+'[1]уртамск'!J20+'[1]шегарск'!J20+'[1]интерн 6'!J20+'[1]Северск'!J20</f>
        <v>0</v>
      </c>
      <c r="K20" s="155">
        <f>'[1]шердатский'!K20+'[1]асино'!K20+'[1]бакчарск'!K20+'[1]ДД1'!K20+'[1]шк-интернат 33'!K20+'[1]дд4'!K20+'[1]крыловск'!K20+'[1]малиновск'!K20+'[1]новиковский'!K20+'[1]санаторный'!K20+'[1]семилуженский'!K20+'[1]тегульдет'!K20+'[1]тогурск'!K20+'[1]уртамск'!K20+'[1]шегарск'!K20+'[1]интерн 6'!K20+'[1]Северск'!K20</f>
        <v>0</v>
      </c>
      <c r="L20" s="155">
        <f>'[1]шердатский'!L20+'[1]асино'!L20+'[1]бакчарск'!L20+'[1]ДД1'!L20+'[1]шк-интернат 33'!L20+'[1]дд4'!L20+'[1]крыловск'!L20+'[1]малиновск'!L20+'[1]новиковский'!L20+'[1]санаторный'!L20+'[1]семилуженский'!L20+'[1]тегульдет'!L20+'[1]тогурск'!L20+'[1]уртамск'!L20+'[1]шегарск'!L20+'[1]интерн 6'!L20+'[1]Северск'!L20</f>
        <v>0</v>
      </c>
      <c r="M20" s="155">
        <f>'[1]шердатский'!M20+'[1]асино'!M20+'[1]бакчарск'!M20+'[1]ДД1'!M20+'[1]шк-интернат 33'!M20+'[1]дд4'!M20+'[1]крыловск'!M20+'[1]малиновск'!M20+'[1]новиковский'!M20+'[1]санаторный'!M20+'[1]семилуженский'!M20+'[1]тегульдет'!M20+'[1]тогурск'!M20+'[1]уртамск'!M20+'[1]шегарск'!M20+'[1]интерн 6'!M20+'[1]Северск'!M20</f>
        <v>0</v>
      </c>
      <c r="N20" s="155">
        <f>'[1]шердатский'!N20+'[1]асино'!N20+'[1]бакчарск'!N20+'[1]ДД1'!N20+'[1]шк-интернат 33'!N20+'[1]дд4'!N20+'[1]крыловск'!N20+'[1]малиновск'!N20+'[1]новиковский'!N20+'[1]санаторный'!N20+'[1]семилуженский'!N20+'[1]тегульдет'!N20+'[1]тогурск'!N20+'[1]уртамск'!N20+'[1]шегарск'!N20+'[1]интерн 6'!N20+'[1]Северск'!N20</f>
        <v>0</v>
      </c>
      <c r="O20" s="155">
        <f>'[1]шердатский'!O20+'[1]асино'!O20+'[1]бакчарск'!O20+'[1]ДД1'!O20+'[1]шк-интернат 33'!O20+'[1]дд4'!O20+'[1]крыловск'!O20+'[1]малиновск'!O20+'[1]новиковский'!O20+'[1]санаторный'!O20+'[1]семилуженский'!O20+'[1]тегульдет'!O20+'[1]тогурск'!O20+'[1]уртамск'!O20+'[1]шегарск'!O20+'[1]интерн 6'!O20+'[1]Северск'!O20</f>
        <v>0</v>
      </c>
      <c r="P20" s="140">
        <f t="shared" si="1"/>
        <v>56</v>
      </c>
      <c r="Q20" s="155">
        <f>'[1]шердатский'!Q20+'[1]асино'!Q20+'[1]бакчарск'!Q20+'[1]ДД1'!Q20+'[1]шк-интернат 33'!Q20+'[1]дд4'!Q20+'[1]крыловск'!Q20+'[1]малиновск'!Q20+'[1]новиковский'!Q20+'[1]санаторный'!Q20+'[1]семилуженский'!Q20+'[1]тегульдет'!Q20+'[1]тогурск'!Q20+'[1]уртамск'!Q20+'[1]шегарск'!Q20+'[1]интерн 6'!Q20+'[1]Северск'!Q20</f>
        <v>0</v>
      </c>
      <c r="R20" s="155">
        <f>'[1]шердатский'!R20+'[1]асино'!R20+'[1]бакчарск'!R20+'[1]ДД1'!R20+'[1]шк-интернат 33'!R20+'[1]дд4'!R20+'[1]крыловск'!R20+'[1]малиновск'!R20+'[1]новиковский'!R20+'[1]санаторный'!R20+'[1]семилуженский'!R20+'[1]тегульдет'!R20+'[1]тогурск'!R20+'[1]уртамск'!R20+'[1]шегарск'!R20+'[1]интерн 6'!R20+'[1]Северск'!R20</f>
        <v>0</v>
      </c>
      <c r="S20" s="155">
        <f>'[1]шердатский'!S20+'[1]асино'!S20+'[1]бакчарск'!S20+'[1]ДД1'!S20+'[1]шк-интернат 33'!S20+'[1]дд4'!S20+'[1]крыловск'!S20+'[1]малиновск'!S20+'[1]новиковский'!S20+'[1]санаторный'!S20+'[1]семилуженский'!S20+'[1]тегульдет'!S20+'[1]тогурск'!S20+'[1]уртамск'!S20+'[1]шегарск'!S20+'[1]интерн 6'!S20+'[1]Северск'!S20</f>
        <v>0</v>
      </c>
      <c r="T20" s="155">
        <f>'[1]шердатский'!T20+'[1]асино'!T20+'[1]бакчарск'!T20+'[1]ДД1'!T20+'[1]шк-интернат 33'!T20+'[1]дд4'!T20+'[1]крыловск'!T20+'[1]малиновск'!T20+'[1]новиковский'!T20+'[1]санаторный'!T20+'[1]семилуженский'!T20+'[1]тегульдет'!T20+'[1]тогурск'!T20+'[1]уртамск'!T20+'[1]шегарск'!T20+'[1]интерн 6'!T20+'[1]Северск'!T20</f>
        <v>0</v>
      </c>
      <c r="U20" s="155">
        <f>'[1]шердатский'!U20+'[1]асино'!U20+'[1]бакчарск'!U20+'[1]ДД1'!U20+'[1]шк-интернат 33'!U20+'[1]дд4'!U20+'[1]крыловск'!U20+'[1]малиновск'!U20+'[1]новиковский'!U20+'[1]санаторный'!U20+'[1]семилуженский'!U20+'[1]тегульдет'!U20+'[1]тогурск'!U20+'[1]уртамск'!U20+'[1]шегарск'!U20+'[1]интерн 6'!U20+'[1]Северск'!U20</f>
        <v>12</v>
      </c>
      <c r="V20" s="155">
        <f>'[1]шердатский'!V20+'[1]асино'!V20+'[1]бакчарск'!V20+'[1]ДД1'!V20+'[1]шк-интернат 33'!V20+'[1]дд4'!V20+'[1]крыловск'!V20+'[1]малиновск'!V20+'[1]новиковский'!V20+'[1]санаторный'!V20+'[1]семилуженский'!V20+'[1]тегульдет'!V20+'[1]тогурск'!V20+'[1]уртамск'!V20+'[1]шегарск'!V20+'[1]интерн 6'!V20+'[1]Северск'!V20</f>
        <v>42</v>
      </c>
      <c r="W20" s="155">
        <f>'[1]шердатский'!W20+'[1]асино'!W20+'[1]бакчарск'!W20+'[1]ДД1'!W20+'[1]шк-интернат 33'!W20+'[1]дд4'!W20+'[1]крыловск'!W20+'[1]малиновск'!W20+'[1]новиковский'!W20+'[1]санаторный'!W20+'[1]семилуженский'!W20+'[1]тегульдет'!W20+'[1]тогурск'!W20+'[1]уртамск'!W20+'[1]шегарск'!W20+'[1]интерн 6'!W20+'[1]Северск'!W20</f>
        <v>0</v>
      </c>
      <c r="X20" s="155">
        <f>'[1]шердатский'!X20+'[1]асино'!X20+'[1]бакчарск'!X20+'[1]ДД1'!X20+'[1]шк-интернат 33'!X20+'[1]дд4'!X20+'[1]крыловск'!X20+'[1]малиновск'!X20+'[1]новиковский'!X20+'[1]санаторный'!X20+'[1]семилуженский'!X20+'[1]тегульдет'!X20+'[1]тогурск'!X20+'[1]уртамск'!X20+'[1]шегарск'!X20+'[1]интерн 6'!X20+'[1]Северск'!X20</f>
        <v>0</v>
      </c>
      <c r="Y20" s="155">
        <f>'[1]шердатский'!Y20+'[1]асино'!Y20+'[1]бакчарск'!Y20+'[1]ДД1'!Y20+'[1]шк-интернат 33'!Y20+'[1]дд4'!Y20+'[1]крыловск'!Y20+'[1]малиновск'!Y20+'[1]новиковский'!Y20+'[1]санаторный'!Y20+'[1]семилуженский'!Y20+'[1]тегульдет'!Y20+'[1]тогурск'!Y20+'[1]уртамск'!Y20+'[1]шегарск'!Y20+'[1]интерн 6'!Y20+'[1]Северск'!Y20</f>
        <v>3</v>
      </c>
      <c r="Z20" s="155">
        <f>'[1]шердатский'!Z20+'[1]асино'!Z20+'[1]бакчарск'!Z20+'[1]ДД1'!Z20+'[1]шк-интернат 33'!Z20+'[1]дд4'!Z20+'[1]крыловск'!Z20+'[1]малиновск'!Z20+'[1]новиковский'!Z20+'[1]санаторный'!Z20+'[1]семилуженский'!Z20+'[1]тегульдет'!Z20+'[1]тогурск'!Z20+'[1]уртамск'!Z20+'[1]шегарск'!Z20+'[1]интерн 6'!Z20+'[1]Северск'!Z20</f>
        <v>0</v>
      </c>
      <c r="AA20" s="155">
        <f>'[1]шердатский'!AA20+'[1]асино'!AA20+'[1]бакчарск'!AA20+'[1]ДД1'!AA20+'[1]шк-интернат 33'!AA20+'[1]дд4'!AA20+'[1]крыловск'!AA20+'[1]малиновск'!AA20+'[1]новиковский'!AA20+'[1]санаторный'!AA20+'[1]семилуженский'!AA20+'[1]тегульдет'!AA20+'[1]тогурск'!AA20+'[1]уртамск'!AA20+'[1]шегарск'!AA20+'[1]интерн 6'!AA20+'[1]Северск'!AA20</f>
        <v>0</v>
      </c>
      <c r="AB20" s="155">
        <f>'[1]шердатский'!AB20+'[1]асино'!AB20+'[1]бакчарск'!AB20+'[1]ДД1'!AB20+'[1]шк-интернат 33'!AB20+'[1]дд4'!AB20+'[1]крыловск'!AB20+'[1]малиновск'!AB20+'[1]новиковский'!AB20+'[1]санаторный'!AB20+'[1]семилуженский'!AB20+'[1]тегульдет'!AB20+'[1]тогурск'!AB20+'[1]уртамск'!AB20+'[1]шегарск'!AB20+'[1]интерн 6'!AB20+'[1]Северск'!AB20</f>
        <v>1</v>
      </c>
      <c r="AC20" s="155">
        <f>'[1]шердатский'!AC20+'[1]асино'!AC20+'[1]бакчарск'!AC20+'[1]ДД1'!AC20+'[1]шк-интернат 33'!AC20+'[1]дд4'!AC20+'[1]крыловск'!AC20+'[1]малиновск'!AC20+'[1]новиковский'!AC20+'[1]санаторный'!AC20+'[1]семилуженский'!AC20+'[1]тегульдет'!AC20+'[1]тогурск'!AC20+'[1]уртамск'!AC20+'[1]шегарск'!AC20+'[1]интерн 6'!AC20+'[1]Северск'!AC20</f>
        <v>0</v>
      </c>
      <c r="AD20" s="155">
        <f>'[1]шердатский'!AD20+'[1]асино'!AD20+'[1]бакчарск'!AD20+'[1]ДД1'!AD20+'[1]шк-интернат 33'!AD20+'[1]дд4'!AD20+'[1]крыловск'!AD20+'[1]малиновск'!AD20+'[1]новиковский'!AD20+'[1]санаторный'!AD20+'[1]семилуженский'!AD20+'[1]тегульдет'!AD20+'[1]тогурск'!AD20+'[1]уртамск'!AD20+'[1]шегарск'!AD20+'[1]интерн 6'!AD20+'[1]Северск'!AD20</f>
        <v>49</v>
      </c>
      <c r="AE20" s="155">
        <f>'[1]шердатский'!AE20+'[1]асино'!AE20+'[1]бакчарск'!AE20+'[1]ДД1'!AE20+'[1]шк-интернат 33'!AE20+'[1]дд4'!AE20+'[1]крыловск'!AE20+'[1]малиновск'!AE20+'[1]новиковский'!AE20+'[1]санаторный'!AE20+'[1]семилуженский'!AE20+'[1]тегульдет'!AE20+'[1]тогурск'!AE20+'[1]уртамск'!AE20+'[1]шегарск'!AE20+'[1]интерн 6'!AE20+'[1]Северск'!AE20</f>
        <v>9</v>
      </c>
    </row>
    <row r="21" spans="1:31" s="140" customFormat="1" ht="12">
      <c r="A21" s="139" t="s">
        <v>148</v>
      </c>
      <c r="B21" s="140">
        <f>'[1]шердатский'!B21+'[1]асино'!B21+'[1]бакчарск'!B21+'[1]ДД1'!B21+'[1]шк-интернат 33'!B21+'[1]дд4'!B21+'[1]крыловск'!B21+'[1]малиновск'!B21+'[1]новиковский'!B21+'[1]санаторный'!B21+'[1]семилуженский'!B21+'[1]тегульдет'!B21+'[1]тогурск'!B21+'[1]уртамск'!B21+'[1]шегарск'!B21+'[1]интерн 6'!B21+'[1]Северск'!B21</f>
        <v>473</v>
      </c>
      <c r="C21" s="140">
        <f>'[1]шердатский'!C21+'[1]асино'!C21+'[1]бакчарск'!C21+'[1]ДД1'!C21+'[1]шк-интернат 33'!C21+'[1]дд4'!C21+'[1]крыловск'!C21+'[1]малиновск'!C21+'[1]новиковский'!C21+'[1]санаторный'!C21+'[1]семилуженский'!C21+'[1]тегульдет'!C21+'[1]тогурск'!C21+'[1]уртамск'!C21+'[1]шегарск'!C21+'[1]интерн 6'!C21+'[1]Северск'!C21</f>
        <v>90</v>
      </c>
      <c r="D21" s="140">
        <f>'[1]шердатский'!D21+'[1]асино'!D21+'[1]бакчарск'!D21+'[1]ДД1'!D21+'[1]шк-интернат 33'!D21+'[1]дд4'!D21+'[1]крыловск'!D21+'[1]малиновск'!D21+'[1]новиковский'!D21+'[1]санаторный'!D21+'[1]семилуженский'!D21+'[1]тегульдет'!D21+'[1]тогурск'!D21+'[1]уртамск'!D21+'[1]шегарск'!D21+'[1]интерн 6'!D21+'[1]Северск'!D21</f>
        <v>95</v>
      </c>
      <c r="E21" s="140">
        <f>'[1]шердатский'!E21+'[1]асино'!E21+'[1]бакчарск'!E21+'[1]ДД1'!E21+'[1]шк-интернат 33'!E21+'[1]дд4'!E21+'[1]крыловск'!E21+'[1]малиновск'!E21+'[1]новиковский'!E21+'[1]санаторный'!E21+'[1]семилуженский'!E21+'[1]тегульдет'!E21+'[1]тогурск'!E21+'[1]уртамск'!E21+'[1]шегарск'!E21+'[1]интерн 6'!E21+'[1]Северск'!E21</f>
        <v>11</v>
      </c>
      <c r="F21" s="140">
        <f>'[1]шердатский'!F21+'[1]асино'!F21+'[1]бакчарск'!F21+'[1]ДД1'!F21+'[1]шк-интернат 33'!F21+'[1]дд4'!F21+'[1]крыловск'!F21+'[1]малиновск'!F21+'[1]новиковский'!F21+'[1]санаторный'!F21+'[1]семилуженский'!F21+'[1]тегульдет'!F21+'[1]тогурск'!F21+'[1]уртамск'!F21+'[1]шегарск'!F21+'[1]интерн 6'!F21+'[1]Северск'!F21</f>
        <v>4</v>
      </c>
      <c r="G21" s="140">
        <f>'[1]шердатский'!G21+'[1]асино'!G21+'[1]бакчарск'!G21+'[1]ДД1'!G21+'[1]шк-интернат 33'!G21+'[1]дд4'!G21+'[1]крыловск'!G21+'[1]малиновск'!G21+'[1]новиковский'!G21+'[1]санаторный'!G21+'[1]семилуженский'!G21+'[1]тегульдет'!G21+'[1]тогурск'!G21+'[1]уртамск'!G21+'[1]шегарск'!G21+'[1]интерн 6'!G21+'[1]Северск'!G21</f>
        <v>29</v>
      </c>
      <c r="H21" s="140">
        <f>'[1]шердатский'!H21+'[1]асино'!H21+'[1]бакчарск'!H21+'[1]ДД1'!H21+'[1]шк-интернат 33'!H21+'[1]дд4'!H21+'[1]крыловск'!H21+'[1]малиновск'!H21+'[1]новиковский'!H21+'[1]санаторный'!H21+'[1]семилуженский'!H21+'[1]тегульдет'!H21+'[1]тогурск'!H21+'[1]уртамск'!H21+'[1]шегарск'!H21+'[1]интерн 6'!H21+'[1]Северск'!H21</f>
        <v>11</v>
      </c>
      <c r="I21" s="140">
        <f>'[1]шердатский'!I21+'[1]асино'!I21+'[1]бакчарск'!I21+'[1]ДД1'!I21+'[1]шк-интернат 33'!I21+'[1]дд4'!I21+'[1]крыловск'!I21+'[1]малиновск'!I21+'[1]новиковский'!I21+'[1]санаторный'!I21+'[1]семилуженский'!I21+'[1]тегульдет'!I21+'[1]тогурск'!I21+'[1]уртамск'!I21+'[1]шегарск'!I21+'[1]интерн 6'!I21+'[1]Северск'!I21</f>
        <v>1</v>
      </c>
      <c r="J21" s="140">
        <f>'[1]шердатский'!J21+'[1]асино'!J21+'[1]бакчарск'!J21+'[1]ДД1'!J21+'[1]шк-интернат 33'!J21+'[1]дд4'!J21+'[1]крыловск'!J21+'[1]малиновск'!J21+'[1]новиковский'!J21+'[1]санаторный'!J21+'[1]семилуженский'!J21+'[1]тегульдет'!J21+'[1]тогурск'!J21+'[1]уртамск'!J21+'[1]шегарск'!J21+'[1]интерн 6'!J21+'[1]Северск'!J21</f>
        <v>22</v>
      </c>
      <c r="K21" s="140">
        <f>'[1]шердатский'!K21+'[1]асино'!K21+'[1]бакчарск'!K21+'[1]ДД1'!K21+'[1]шк-интернат 33'!K21+'[1]дд4'!K21+'[1]крыловск'!K21+'[1]малиновск'!K21+'[1]новиковский'!K21+'[1]санаторный'!K21+'[1]семилуженский'!K21+'[1]тегульдет'!K21+'[1]тогурск'!K21+'[1]уртамск'!K21+'[1]шегарск'!K21+'[1]интерн 6'!K21+'[1]Северск'!K21</f>
        <v>1</v>
      </c>
      <c r="L21" s="140">
        <f>'[1]шердатский'!L21+'[1]асино'!L21+'[1]бакчарск'!L21+'[1]ДД1'!L21+'[1]шк-интернат 33'!L21+'[1]дд4'!L21+'[1]крыловск'!L21+'[1]малиновск'!L21+'[1]новиковский'!L21+'[1]санаторный'!L21+'[1]семилуженский'!L21+'[1]тегульдет'!L21+'[1]тогурск'!L21+'[1]уртамск'!L21+'[1]шегарск'!L21+'[1]интерн 6'!L21+'[1]Северск'!L21</f>
        <v>2</v>
      </c>
      <c r="M21" s="140">
        <f>'[1]шердатский'!M21+'[1]асино'!M21+'[1]бакчарск'!M21+'[1]ДД1'!M21+'[1]шк-интернат 33'!M21+'[1]дд4'!M21+'[1]крыловск'!M21+'[1]малиновск'!M21+'[1]новиковский'!M21+'[1]санаторный'!M21+'[1]семилуженский'!M21+'[1]тегульдет'!M21+'[1]тогурск'!M21+'[1]уртамск'!M21+'[1]шегарск'!M21+'[1]интерн 6'!M21+'[1]Северск'!M21</f>
        <v>0</v>
      </c>
      <c r="N21" s="140">
        <f>'[1]шердатский'!N21+'[1]асино'!N21+'[1]бакчарск'!N21+'[1]ДД1'!N21+'[1]шк-интернат 33'!N21+'[1]дд4'!N21+'[1]крыловск'!N21+'[1]малиновск'!N21+'[1]новиковский'!N21+'[1]санаторный'!N21+'[1]семилуженский'!N21+'[1]тегульдет'!N21+'[1]тогурск'!N21+'[1]уртамск'!N21+'[1]шегарск'!N21+'[1]интерн 6'!N21+'[1]Северск'!N21</f>
        <v>1</v>
      </c>
      <c r="O21" s="140">
        <f>'[1]шердатский'!O21+'[1]асино'!O21+'[1]бакчарск'!O21+'[1]ДД1'!O21+'[1]шк-интернат 33'!O21+'[1]дд4'!O21+'[1]крыловск'!O21+'[1]малиновск'!O21+'[1]новиковский'!O21+'[1]санаторный'!O21+'[1]семилуженский'!O21+'[1]тегульдет'!O21+'[1]тогурск'!O21+'[1]уртамск'!O21+'[1]шегарск'!O21+'[1]интерн 6'!O21+'[1]Северск'!O21</f>
        <v>2</v>
      </c>
      <c r="P21" s="140">
        <f aca="true" t="shared" si="2" ref="P21:P27">B21+D21-AD21</f>
        <v>175</v>
      </c>
      <c r="Q21" s="140">
        <f>'[1]шердатский'!Q21+'[1]асино'!Q21+'[1]бакчарск'!Q21+'[1]ДД1'!Q21+'[1]шк-интернат 33'!Q21+'[1]дд4'!Q21+'[1]крыловск'!Q21+'[1]малиновск'!Q21+'[1]новиковский'!Q21+'[1]санаторный'!Q21+'[1]семилуженский'!Q21+'[1]тегульдет'!Q21+'[1]тогурск'!Q21+'[1]уртамск'!Q21+'[1]шегарск'!Q21+'[1]интерн 6'!Q21+'[1]Северск'!Q21</f>
        <v>0</v>
      </c>
      <c r="R21" s="140">
        <f>'[1]шердатский'!R21+'[1]асино'!R21+'[1]бакчарск'!R21+'[1]ДД1'!R21+'[1]шк-интернат 33'!R21+'[1]дд4'!R21+'[1]крыловск'!R21+'[1]малиновск'!R21+'[1]новиковский'!R21+'[1]санаторный'!R21+'[1]семилуженский'!R21+'[1]тегульдет'!R21+'[1]тогурск'!R21+'[1]уртамск'!R21+'[1]шегарск'!R21+'[1]интерн 6'!R21+'[1]Северск'!R21</f>
        <v>8</v>
      </c>
      <c r="S21" s="140">
        <f>'[1]шердатский'!S21+'[1]асино'!S21+'[1]бакчарск'!S21+'[1]ДД1'!S21+'[1]шк-интернат 33'!S21+'[1]дд4'!S21+'[1]крыловск'!S21+'[1]малиновск'!S21+'[1]новиковский'!S21+'[1]санаторный'!S21+'[1]семилуженский'!S21+'[1]тегульдет'!S21+'[1]тогурск'!S21+'[1]уртамск'!S21+'[1]шегарск'!S21+'[1]интерн 6'!S21+'[1]Северск'!S21</f>
        <v>2</v>
      </c>
      <c r="T21" s="140">
        <f>'[1]шердатский'!T21+'[1]асино'!T21+'[1]бакчарск'!T21+'[1]ДД1'!T21+'[1]шк-интернат 33'!T21+'[1]дд4'!T21+'[1]крыловск'!T21+'[1]малиновск'!T21+'[1]новиковский'!T21+'[1]санаторный'!T21+'[1]семилуженский'!T21+'[1]тегульдет'!T21+'[1]тогурск'!T21+'[1]уртамск'!T21+'[1]шегарск'!T21+'[1]интерн 6'!T21+'[1]Северск'!T21</f>
        <v>2</v>
      </c>
      <c r="U21" s="140">
        <f>'[1]шердатский'!U21+'[1]асино'!U21+'[1]бакчарск'!U21+'[1]ДД1'!U21+'[1]шк-интернат 33'!U21+'[1]дд4'!U21+'[1]крыловск'!U21+'[1]малиновск'!U21+'[1]новиковский'!U21+'[1]санаторный'!U21+'[1]семилуженский'!U21+'[1]тегульдет'!U21+'[1]тогурск'!U21+'[1]уртамск'!U21+'[1]шегарск'!U21+'[1]интерн 6'!U21+'[1]Северск'!U21</f>
        <v>23</v>
      </c>
      <c r="V21" s="155">
        <f>'[1]шердатский'!V21+'[1]асино'!V21+'[1]бакчарск'!V21+'[1]ДД1'!V21+'[1]шк-интернат 33'!V21+'[1]дд4'!V21+'[1]крыловск'!V21+'[1]малиновск'!V21+'[1]новиковский'!V21+'[1]санаторный'!V21+'[1]семилуженский'!V21+'[1]тегульдет'!V21+'[1]тогурск'!V21+'[1]уртамск'!V21+'[1]шегарск'!V21+'[1]интерн 6'!V21+'[1]Северск'!V21</f>
        <v>36</v>
      </c>
      <c r="W21" s="140">
        <f>'[1]шердатский'!W21+'[1]асино'!W21+'[1]бакчарск'!W21+'[1]ДД1'!W21+'[1]шк-интернат 33'!W21+'[1]дд4'!W21+'[1]крыловск'!W21+'[1]малиновск'!W21+'[1]новиковский'!W21+'[1]санаторный'!W21+'[1]семилуженский'!W21+'[1]тегульдет'!W21+'[1]тогурск'!W21+'[1]уртамск'!W21+'[1]шегарск'!V21+'[1]интерн 6'!W21+'[1]Северск'!W21</f>
        <v>11</v>
      </c>
      <c r="X21" s="140">
        <f>'[1]шердатский'!X21+'[1]асино'!X21+'[1]бакчарск'!X21+'[1]ДД1'!X21+'[1]шк-интернат 33'!X21+'[1]дд4'!X21+'[1]крыловск'!X21+'[1]малиновск'!X21+'[1]новиковский'!X21+'[1]санаторный'!X21+'[1]семилуженский'!X21+'[1]тегульдет'!X21+'[1]тогурск'!X21+'[1]уртамск'!X21+'[1]шегарск'!X21+'[1]интерн 6'!X21+'[1]Северск'!X21</f>
        <v>5</v>
      </c>
      <c r="Y21" s="140">
        <f>'[1]шердатский'!Y21+'[1]асино'!Y21+'[1]бакчарск'!Y21+'[1]ДД1'!Y21+'[1]шк-интернат 33'!Y21+'[1]дд4'!Y21+'[1]крыловск'!Y21+'[1]малиновск'!Y21+'[1]новиковский'!Y21+'[1]санаторный'!Y21+'[1]семилуженский'!Y21+'[1]тегульдет'!Y21+'[1]тогурск'!Y21+'[1]уртамск'!Y21+'[1]шегарск'!Y21+'[1]интерн 6'!Y21+'[1]Северск'!Y21</f>
        <v>4</v>
      </c>
      <c r="Z21" s="140">
        <f>'[1]шердатский'!Z21+'[1]асино'!Z21+'[1]бакчарск'!Z21+'[1]ДД1'!Z21+'[1]шк-интернат 33'!Z21+'[1]дд4'!Z21+'[1]крыловск'!Z21+'[1]малиновск'!Z21+'[1]новиковский'!Z21+'[1]санаторный'!Z21+'[1]семилуженский'!Z21+'[1]тегульдет'!Z21+'[1]тогурск'!Z21+'[1]уртамск'!Z21+'[1]шегарск'!Z21+'[1]интерн 6'!Z21+'[1]Северск'!Z21</f>
        <v>13</v>
      </c>
      <c r="AA21" s="140">
        <f>'[1]шердатский'!AA21+'[1]асино'!AA21+'[1]бакчарск'!AA21+'[1]ДД1'!AA21+'[1]шк-интернат 33'!AA21+'[1]дд4'!AA21+'[1]крыловск'!AA21+'[1]малиновск'!AA21+'[1]новиковский'!AA21+'[1]санаторный'!AA21+'[1]семилуженский'!AA21+'[1]тегульдет'!AA21+'[1]тогурск'!AA21+'[1]уртамск'!AA21+'[1]шегарск'!AA21+'[1]интерн 6'!AA21+'[1]Северск'!AA21</f>
        <v>8</v>
      </c>
      <c r="AB21" s="140">
        <f>'[1]шердатский'!AB21+'[1]асино'!AB21+'[1]бакчарск'!AB21+'[1]ДД1'!AB21+'[1]шк-интернат 33'!AB21+'[1]дд4'!AB21+'[1]крыловск'!AB21+'[1]малиновск'!AB21+'[1]новиковский'!AB21+'[1]санаторный'!AB21+'[1]семилуженский'!AB21+'[1]тегульдет'!AB21+'[1]тогурск'!AB21+'[1]уртамск'!AB21+'[1]шегарск'!AB21+'[1]интерн 6'!AB21+'[1]Северск'!AB21</f>
        <v>2</v>
      </c>
      <c r="AC21" s="140">
        <f>'[1]шердатский'!AC21+'[1]асино'!AC21+'[1]бакчарск'!AC21+'[1]ДД1'!AC21+'[1]шк-интернат 33'!AC21+'[1]дд4'!AC21+'[1]крыловск'!AC21+'[1]малиновск'!AC21+'[1]новиковский'!AC21+'[1]санаторный'!AC21+'[1]семилуженский'!AC21+'[1]тегульдет'!AC21+'[1]тогурск'!AC21+'[1]уртамск'!AC21+'[1]шегарск'!AC21+'[1]интерн 6'!AC21+'[1]Северск'!AC21</f>
        <v>23</v>
      </c>
      <c r="AD21" s="140">
        <f>'[1]шердатский'!AD21+'[1]асино'!AD21+'[1]бакчарск'!AD21+'[1]ДД1'!AD21+'[1]шк-интернат 33'!AD21+'[1]дд4'!AD21+'[1]крыловск'!AD21+'[1]малиновск'!AD21+'[1]новиковский'!AD21+'[1]санаторный'!AD21+'[1]семилуженский'!AD21+'[1]тегульдет'!AD21+'[1]тогурск'!AD21+'[1]уртамск'!AD21+'[1]шегарск'!AD21+'[1]интерн 6'!AD21+'[1]Северск'!AD21</f>
        <v>393</v>
      </c>
      <c r="AE21" s="140">
        <f>'[1]шердатский'!AE21+'[1]асино'!AE21+'[1]бакчарск'!AE21+'[1]ДД1'!AE21+'[1]шк-интернат 33'!AE21+'[1]дд4'!AE21+'[1]крыловск'!AE21+'[1]малиновск'!AE21+'[1]новиковский'!AE21+'[1]санаторный'!AE21+'[1]семилуженский'!AE21+'[1]тегульдет'!AE21+'[1]тогурск'!AE21+'[1]уртамск'!AE21+'[1]шегарск'!AE21+'[1]интерн 6'!AE21+'[1]Северск'!AE21</f>
        <v>35</v>
      </c>
    </row>
    <row r="22" spans="1:31" ht="12">
      <c r="A22" s="15" t="s">
        <v>134</v>
      </c>
      <c r="B22" s="155">
        <f>'[1]шердатский'!B22+'[1]асино'!B22+'[1]бакчарск'!B22+'[1]ДД1'!B22+'[1]шк-интернат 33'!B22+'[1]дд4'!B22+'[1]крыловск'!B22+'[1]малиновск'!B22+'[1]новиковский'!B22+'[1]санаторный'!B22+'[1]семилуженский'!B22+'[1]тегульдет'!B22+'[1]тогурск'!B22+'[1]уртамск'!B22+'[1]шегарск'!B22+'[1]интерн 6'!B22+'[1]Северск'!B22</f>
        <v>3</v>
      </c>
      <c r="C22" s="155">
        <f>'[1]шердатский'!C22+'[1]асино'!C22+'[1]бакчарск'!C22+'[1]ДД1'!C22+'[1]шк-интернат 33'!C22+'[1]дд4'!C22+'[1]крыловск'!C22+'[1]малиновск'!C22+'[1]новиковский'!C22+'[1]санаторный'!C22+'[1]семилуженский'!C22+'[1]тегульдет'!C22+'[1]тогурск'!C22+'[1]уртамск'!C22+'[1]шегарск'!C22+'[1]интерн 6'!C22+'[1]Северск'!C22</f>
        <v>1</v>
      </c>
      <c r="D22" s="155">
        <f>'[1]шердатский'!D22+'[1]асино'!D22+'[1]бакчарск'!D22+'[1]ДД1'!D22+'[1]шк-интернат 33'!D22+'[1]дд4'!D22+'[1]крыловск'!D22+'[1]малиновск'!D22+'[1]новиковский'!D22+'[1]санаторный'!D22+'[1]семилуженский'!D22+'[1]тегульдет'!D22+'[1]тогурск'!D22+'[1]уртамск'!D22+'[1]шегарск'!D22+'[1]интерн 6'!D22+'[1]Северск'!D22</f>
        <v>2</v>
      </c>
      <c r="E22" s="155">
        <f>'[1]шердатский'!E22+'[1]асино'!E22+'[1]бакчарск'!E22+'[1]ДД1'!E22+'[1]шк-интернат 33'!E22+'[1]дд4'!E22+'[1]крыловск'!E22+'[1]малиновск'!E22+'[1]новиковский'!E22+'[1]санаторный'!E22+'[1]семилуженский'!E22+'[1]тегульдет'!E22+'[1]тогурск'!E22+'[1]уртамск'!E22+'[1]шегарск'!E22+'[1]интерн 6'!E22+'[1]Северск'!E22</f>
        <v>0</v>
      </c>
      <c r="F22" s="155">
        <f>'[1]шердатский'!F22+'[1]асино'!F22+'[1]бакчарск'!F22+'[1]ДД1'!F22+'[1]шк-интернат 33'!F22+'[1]дд4'!F22+'[1]крыловск'!F22+'[1]малиновск'!F22+'[1]новиковский'!F22+'[1]санаторный'!F22+'[1]семилуженский'!F22+'[1]тегульдет'!F22+'[1]тогурск'!F22+'[1]уртамск'!F22+'[1]шегарск'!F22+'[1]интерн 6'!F22+'[1]Северск'!F22</f>
        <v>0</v>
      </c>
      <c r="G22" s="155">
        <f>'[1]шердатский'!G22+'[1]асино'!G22+'[1]бакчарск'!G22+'[1]ДД1'!G22+'[1]шк-интернат 33'!G22+'[1]дд4'!G22+'[1]крыловск'!G22+'[1]малиновск'!G22+'[1]новиковский'!G22+'[1]санаторный'!G22+'[1]семилуженский'!G22+'[1]тегульдет'!G22+'[1]тогурск'!G22+'[1]уртамск'!G22+'[1]шегарск'!G22+'[1]интерн 6'!G22+'[1]Северск'!G22</f>
        <v>1</v>
      </c>
      <c r="H22" s="155">
        <f>'[1]шердатский'!H22+'[1]асино'!H22+'[1]бакчарск'!H22+'[1]ДД1'!H22+'[1]шк-интернат 33'!H22+'[1]дд4'!H22+'[1]крыловск'!H22+'[1]малиновск'!H22+'[1]новиковский'!H22+'[1]санаторный'!H22+'[1]семилуженский'!H22+'[1]тегульдет'!H22+'[1]тогурск'!H22+'[1]уртамск'!H22+'[1]шегарск'!H22+'[1]интерн 6'!H22+'[1]Северск'!H22</f>
        <v>0</v>
      </c>
      <c r="I22" s="155">
        <f>'[1]шердатский'!I22+'[1]асино'!I22+'[1]бакчарск'!I22+'[1]ДД1'!I22+'[1]шк-интернат 33'!I22+'[1]дд4'!I22+'[1]крыловск'!I22+'[1]малиновск'!I22+'[1]новиковский'!I22+'[1]санаторный'!I22+'[1]семилуженский'!I22+'[1]тегульдет'!I22+'[1]тогурск'!I22+'[1]уртамск'!I22+'[1]шегарск'!I22+'[1]интерн 6'!I22+'[1]Северск'!I22</f>
        <v>0</v>
      </c>
      <c r="J22" s="155">
        <f>'[1]шердатский'!J22+'[1]асино'!J22+'[1]бакчарск'!J22+'[1]ДД1'!J22+'[1]шк-интернат 33'!J22+'[1]дд4'!J22+'[1]крыловск'!J22+'[1]малиновск'!J22+'[1]новиковский'!J22+'[1]санаторный'!J22+'[1]семилуженский'!J22+'[1]тегульдет'!J22+'[1]тогурск'!J22+'[1]уртамск'!J22+'[1]шегарск'!J22+'[1]интерн 6'!J22+'[1]Северск'!J22</f>
        <v>0</v>
      </c>
      <c r="K22" s="155">
        <f>'[1]шердатский'!K22+'[1]асино'!K22+'[1]бакчарск'!K22+'[1]ДД1'!K22+'[1]шк-интернат 33'!K22+'[1]дд4'!K22+'[1]крыловск'!K22+'[1]малиновск'!K22+'[1]новиковский'!K22+'[1]санаторный'!K22+'[1]семилуженский'!K22+'[1]тегульдет'!K22+'[1]тогурск'!K22+'[1]уртамск'!K22+'[1]шегарск'!K22+'[1]интерн 6'!K22+'[1]Северск'!K22</f>
        <v>0</v>
      </c>
      <c r="L22" s="155">
        <f>'[1]шердатский'!L22+'[1]асино'!L22+'[1]бакчарск'!L22+'[1]ДД1'!L22+'[1]шк-интернат 33'!L22+'[1]дд4'!L22+'[1]крыловск'!L22+'[1]малиновск'!L22+'[1]новиковский'!L22+'[1]санаторный'!L22+'[1]семилуженский'!L22+'[1]тегульдет'!L22+'[1]тогурск'!L22+'[1]уртамск'!L22+'[1]шегарск'!L22+'[1]интерн 6'!L22+'[1]Северск'!L22</f>
        <v>0</v>
      </c>
      <c r="M22" s="155">
        <f>'[1]шердатский'!M22+'[1]асино'!M22+'[1]бакчарск'!M22+'[1]ДД1'!M22+'[1]шк-интернат 33'!M22+'[1]дд4'!M22+'[1]крыловск'!M22+'[1]малиновск'!M22+'[1]новиковский'!M22+'[1]санаторный'!M22+'[1]семилуженский'!M22+'[1]тегульдет'!M22+'[1]тогурск'!M22+'[1]уртамск'!M22+'[1]шегарск'!M22+'[1]интерн 6'!M22+'[1]Северск'!M22</f>
        <v>0</v>
      </c>
      <c r="N22" s="155">
        <f>'[1]шердатский'!N22+'[1]асино'!N22+'[1]бакчарск'!N22+'[1]ДД1'!N22+'[1]шк-интернат 33'!N22+'[1]дд4'!N22+'[1]крыловск'!N22+'[1]малиновск'!N22+'[1]новиковский'!N22+'[1]санаторный'!N22+'[1]семилуженский'!N22+'[1]тегульдет'!N22+'[1]тогурск'!N22+'[1]уртамск'!N22+'[1]шегарск'!N22+'[1]интерн 6'!N22+'[1]Северск'!N22</f>
        <v>0</v>
      </c>
      <c r="O22" s="155">
        <f>'[1]шердатский'!O22+'[1]асино'!O22+'[1]бакчарск'!O22+'[1]ДД1'!O22+'[1]шк-интернат 33'!O22+'[1]дд4'!O22+'[1]крыловск'!O22+'[1]малиновск'!O22+'[1]новиковский'!O22+'[1]санаторный'!O22+'[1]семилуженский'!O22+'[1]тегульдет'!O22+'[1]тогурск'!O22+'[1]уртамск'!O22+'[1]шегарск'!O22+'[1]интерн 6'!O22+'[1]Северск'!O22</f>
        <v>0</v>
      </c>
      <c r="P22" s="140">
        <f t="shared" si="2"/>
        <v>1</v>
      </c>
      <c r="Q22" s="155">
        <f>'[1]шердатский'!Q22+'[1]асино'!Q22+'[1]бакчарск'!Q22+'[1]ДД1'!Q22+'[1]шк-интернат 33'!Q22+'[1]дд4'!Q22+'[1]крыловск'!Q22+'[1]малиновск'!Q22+'[1]новиковский'!Q22+'[1]санаторный'!Q22+'[1]семилуженский'!Q22+'[1]тегульдет'!Q22+'[1]тогурск'!Q22+'[1]уртамск'!Q22+'[1]шегарск'!Q22+'[1]интерн 6'!Q22+'[1]Северск'!Q22</f>
        <v>0</v>
      </c>
      <c r="R22" s="155">
        <f>'[1]шердатский'!R22+'[1]асино'!R22+'[1]бакчарск'!R22+'[1]ДД1'!R22+'[1]шк-интернат 33'!R22+'[1]дд4'!R22+'[1]крыловск'!R22+'[1]малиновск'!R22+'[1]новиковский'!R22+'[1]санаторный'!R22+'[1]семилуженский'!R22+'[1]тегульдет'!R22+'[1]тогурск'!R22+'[1]уртамск'!R22+'[1]шегарск'!R22+'[1]интерн 6'!R22+'[1]Северск'!R22</f>
        <v>0</v>
      </c>
      <c r="S22" s="155">
        <f>'[1]шердатский'!S22+'[1]асино'!S22+'[1]бакчарск'!S22+'[1]ДД1'!S22+'[1]шк-интернат 33'!S22+'[1]дд4'!S22+'[1]крыловск'!S22+'[1]малиновск'!S22+'[1]новиковский'!S22+'[1]санаторный'!S22+'[1]семилуженский'!S22+'[1]тегульдет'!S22+'[1]тогурск'!S22+'[1]уртамск'!S22+'[1]шегарск'!S22+'[1]интерн 6'!S22+'[1]Северск'!S22</f>
        <v>0</v>
      </c>
      <c r="T22" s="155">
        <f>'[1]шердатский'!T22+'[1]асино'!T22+'[1]бакчарск'!T22+'[1]ДД1'!T22+'[1]шк-интернат 33'!T22+'[1]дд4'!T22+'[1]крыловск'!T22+'[1]малиновск'!T22+'[1]новиковский'!T22+'[1]санаторный'!T22+'[1]семилуженский'!T22+'[1]тегульдет'!T22+'[1]тогурск'!T22+'[1]уртамск'!T22+'[1]шегарск'!T22+'[1]интерн 6'!T22+'[1]Северск'!T22</f>
        <v>0</v>
      </c>
      <c r="U22" s="155">
        <f>'[1]шердатский'!U22+'[1]асино'!U22+'[1]бакчарск'!U22+'[1]ДД1'!U22+'[1]шк-интернат 33'!U22+'[1]дд4'!U22+'[1]крыловск'!U22+'[1]малиновск'!U22+'[1]новиковский'!U22+'[1]санаторный'!U22+'[1]семилуженский'!U22+'[1]тегульдет'!U22+'[1]тогурск'!U22+'[1]уртамск'!U22+'[1]шегарск'!U22+'[1]интерн 6'!U22+'[1]Северск'!U22</f>
        <v>0</v>
      </c>
      <c r="V22" s="155">
        <f>'[1]шердатский'!V22+'[1]асино'!V22+'[1]бакчарск'!V22+'[1]ДД1'!V22+'[1]шк-интернат 33'!V22+'[1]дд4'!V22+'[1]крыловск'!V22+'[1]малиновск'!V22+'[1]новиковский'!V22+'[1]санаторный'!V22+'[1]семилуженский'!V22+'[1]тегульдет'!V22+'[1]тогурск'!V22+'[1]уртамск'!V22+'[1]шегарск'!V22+'[1]интерн 6'!V22+'[1]Северск'!V22</f>
        <v>0</v>
      </c>
      <c r="W22" s="155">
        <f>'[1]шердатский'!W22+'[1]асино'!W22+'[1]бакчарск'!W22+'[1]ДД1'!W22+'[1]шк-интернат 33'!W22+'[1]дд4'!W22+'[1]крыловск'!W22+'[1]малиновск'!W22+'[1]новиковский'!W22+'[1]санаторный'!W22+'[1]семилуженский'!W22+'[1]тегульдет'!W22+'[1]тогурск'!W22+'[1]уртамск'!W22+'[1]шегарск'!W22+'[1]интерн 6'!W22+'[1]Северск'!W22</f>
        <v>0</v>
      </c>
      <c r="X22" s="155">
        <f>'[1]шердатский'!X22+'[1]асино'!X22+'[1]бакчарск'!X22+'[1]ДД1'!X22+'[1]шк-интернат 33'!X22+'[1]дд4'!X22+'[1]крыловск'!X22+'[1]малиновск'!X22+'[1]новиковский'!X22+'[1]санаторный'!X22+'[1]семилуженский'!X22+'[1]тегульдет'!X22+'[1]тогурск'!X22+'[1]уртамск'!X22+'[1]шегарск'!X22+'[1]интерн 6'!X22+'[1]Северск'!X22</f>
        <v>0</v>
      </c>
      <c r="Y22" s="155">
        <f>'[1]шердатский'!Y22+'[1]асино'!Y22+'[1]бакчарск'!Y22+'[1]ДД1'!Y22+'[1]шк-интернат 33'!Y22+'[1]дд4'!Y22+'[1]крыловск'!Y22+'[1]малиновск'!Y22+'[1]новиковский'!Y22+'[1]санаторный'!Y22+'[1]семилуженский'!Y22+'[1]тегульдет'!Y22+'[1]тогурск'!Y22+'[1]уртамск'!Y22+'[1]шегарск'!Y22+'[1]интерн 6'!Y22+'[1]Северск'!Y22</f>
        <v>0</v>
      </c>
      <c r="Z22" s="155">
        <f>'[1]шердатский'!Z22+'[1]асино'!Z22+'[1]бакчарск'!Z22+'[1]ДД1'!Z22+'[1]шк-интернат 33'!Z22+'[1]дд4'!Z22+'[1]крыловск'!Z22+'[1]малиновск'!Z22+'[1]новиковский'!Z22+'[1]санаторный'!Z22+'[1]семилуженский'!Z22+'[1]тегульдет'!Z22+'[1]тогурск'!Z22+'[1]уртамск'!Z22+'[1]шегарск'!Z22+'[1]интерн 6'!Z22+'[1]Северск'!Z22</f>
        <v>0</v>
      </c>
      <c r="AA22" s="155">
        <f>'[1]шердатский'!AA22+'[1]асино'!AA22+'[1]бакчарск'!AA22+'[1]ДД1'!AA22+'[1]шк-интернат 33'!AA22+'[1]дд4'!AA22+'[1]крыловск'!AA22+'[1]малиновск'!AA22+'[1]новиковский'!AA22+'[1]санаторный'!AA22+'[1]семилуженский'!AA22+'[1]тегульдет'!AA22+'[1]тогурск'!AA22+'[1]уртамск'!AA22+'[1]шегарск'!AA22+'[1]интерн 6'!AA22+'[1]Северск'!AA22</f>
        <v>1</v>
      </c>
      <c r="AB22" s="155">
        <f>'[1]шердатский'!AB22+'[1]асино'!AB22+'[1]бакчарск'!AB22+'[1]ДД1'!AB22+'[1]шк-интернат 33'!AB22+'[1]дд4'!AB22+'[1]крыловск'!AB22+'[1]малиновск'!AB22+'[1]новиковский'!AB22+'[1]санаторный'!AB22+'[1]семилуженский'!AB22+'[1]тегульдет'!AB22+'[1]тогурск'!AB22+'[1]уртамск'!AB22+'[1]шегарск'!AB22+'[1]интерн 6'!AB22+'[1]Северск'!AB22</f>
        <v>0</v>
      </c>
      <c r="AC22" s="155">
        <f>'[1]шердатский'!AC22+'[1]асино'!AC22+'[1]бакчарск'!AC22+'[1]ДД1'!AC22+'[1]шк-интернат 33'!AC22+'[1]дд4'!AC22+'[1]крыловск'!AC22+'[1]малиновск'!AC22+'[1]новиковский'!AC22+'[1]санаторный'!AC22+'[1]семилуженский'!AC22+'[1]тегульдет'!AC22+'[1]тогурск'!AC22+'[1]уртамск'!AC22+'[1]шегарск'!AC22+'[1]интерн 6'!AC22+'[1]Северск'!AC22</f>
        <v>0</v>
      </c>
      <c r="AD22" s="155">
        <f>'[1]шердатский'!AD22+'[1]асино'!AD22+'[1]бакчарск'!AD22+'[1]ДД1'!AD22+'[1]шк-интернат 33'!AD22+'[1]дд4'!AD22+'[1]крыловск'!AD22+'[1]малиновск'!AD22+'[1]новиковский'!AD22+'[1]санаторный'!AD22+'[1]семилуженский'!AD22+'[1]тегульдет'!AD22+'[1]тогурск'!AD22+'[1]уртамск'!AD22+'[1]шегарск'!AD22+'[1]интерн 6'!AD22+'[1]Северск'!AD22</f>
        <v>4</v>
      </c>
      <c r="AE22" s="155">
        <f>'[1]шердатский'!AE22+'[1]асино'!AE22+'[1]бакчарск'!AE22+'[1]ДД1'!AE22+'[1]шк-интернат 33'!AE22+'[1]дд4'!AE22+'[1]крыловск'!AE22+'[1]малиновск'!AE22+'[1]новиковский'!AE22+'[1]санаторный'!AE22+'[1]семилуженский'!AE22+'[1]тегульдет'!AE22+'[1]тогурск'!AE22+'[1]уртамск'!AE22+'[1]шегарск'!AE22+'[1]интерн 6'!AE22+'[1]Северск'!AE22</f>
        <v>0</v>
      </c>
    </row>
    <row r="23" spans="1:31" ht="12">
      <c r="A23" s="15" t="s">
        <v>135</v>
      </c>
      <c r="B23" s="155">
        <f>'[1]шердатский'!B23+'[1]асино'!B23+'[1]бакчарск'!B23+'[1]ДД1'!B23+'[1]шк-интернат 33'!B23+'[1]дд4'!B23+'[1]крыловск'!B23+'[1]малиновск'!B23+'[1]новиковский'!B23+'[1]санаторный'!B23+'[1]семилуженский'!B23+'[1]тегульдет'!B23+'[1]тогурск'!B23+'[1]уртамск'!B23+'[1]шегарск'!B23+'[1]интерн 6'!B23+'[1]Северск'!B23</f>
        <v>15</v>
      </c>
      <c r="C23" s="155">
        <f>'[1]шердатский'!C23+'[1]асино'!C23+'[1]бакчарск'!C23+'[1]ДД1'!C23+'[1]шк-интернат 33'!C23+'[1]дд4'!C23+'[1]крыловск'!C23+'[1]малиновск'!C23+'[1]новиковский'!C23+'[1]санаторный'!C23+'[1]семилуженский'!C23+'[1]тегульдет'!C23+'[1]тогурск'!C23+'[1]уртамск'!C23+'[1]шегарск'!C23+'[1]интерн 6'!C23+'[1]Северск'!C23</f>
        <v>5</v>
      </c>
      <c r="D23" s="155">
        <f>'[1]шердатский'!D23+'[1]асино'!D23+'[1]бакчарск'!D23+'[1]ДД1'!D23+'[1]шк-интернат 33'!D23+'[1]дд4'!D23+'[1]крыловск'!D23+'[1]малиновск'!D23+'[1]новиковский'!D23+'[1]санаторный'!D23+'[1]семилуженский'!D23+'[1]тегульдет'!D23+'[1]тогурск'!D23+'[1]уртамск'!D23+'[1]шегарск'!D23+'[1]интерн 6'!D23+'[1]Северск'!D23</f>
        <v>3</v>
      </c>
      <c r="E23" s="155">
        <f>'[1]шердатский'!E23+'[1]асино'!E23+'[1]бакчарск'!E23+'[1]ДД1'!E23+'[1]шк-интернат 33'!E23+'[1]дд4'!E23+'[1]крыловск'!E23+'[1]малиновск'!E23+'[1]новиковский'!E23+'[1]санаторный'!E23+'[1]семилуженский'!E23+'[1]тегульдет'!E23+'[1]тогурск'!E23+'[1]уртамск'!E23+'[1]шегарск'!E23+'[1]интерн 6'!E23+'[1]Северск'!E23</f>
        <v>0</v>
      </c>
      <c r="F23" s="155">
        <f>'[1]шердатский'!F23+'[1]асино'!F23+'[1]бакчарск'!F23+'[1]ДД1'!F23+'[1]шк-интернат 33'!F23+'[1]дд4'!F23+'[1]крыловск'!F23+'[1]малиновск'!F23+'[1]новиковский'!F23+'[1]санаторный'!F23+'[1]семилуженский'!F23+'[1]тегульдет'!F23+'[1]тогурск'!F23+'[1]уртамск'!F23+'[1]шегарск'!F23+'[1]интерн 6'!F23+'[1]Северск'!F23</f>
        <v>1</v>
      </c>
      <c r="G23" s="155">
        <f>'[1]шердатский'!G23+'[1]асино'!G23+'[1]бакчарск'!G23+'[1]ДД1'!G23+'[1]шк-интернат 33'!G23+'[1]дд4'!G23+'[1]крыловск'!G23+'[1]малиновск'!G23+'[1]новиковский'!G23+'[1]санаторный'!G23+'[1]семилуженский'!G23+'[1]тегульдет'!G23+'[1]тогурск'!G23+'[1]уртамск'!G23+'[1]шегарск'!G23+'[1]интерн 6'!G23+'[1]Северск'!G23</f>
        <v>1</v>
      </c>
      <c r="H23" s="155">
        <f>'[1]шердатский'!H23+'[1]асино'!H23+'[1]бакчарск'!H23+'[1]ДД1'!H23+'[1]шк-интернат 33'!H23+'[1]дд4'!H23+'[1]крыловск'!H23+'[1]малиновск'!H23+'[1]новиковский'!H23+'[1]санаторный'!H23+'[1]семилуженский'!H23+'[1]тегульдет'!H23+'[1]тогурск'!H23+'[1]уртамск'!H23+'[1]шегарск'!H23+'[1]интерн 6'!H23+'[1]Северск'!H23</f>
        <v>0</v>
      </c>
      <c r="I23" s="155">
        <f>'[1]шердатский'!I23+'[1]асино'!I23+'[1]бакчарск'!I23+'[1]ДД1'!I23+'[1]шк-интернат 33'!I23+'[1]дд4'!I23+'[1]крыловск'!I23+'[1]малиновск'!I23+'[1]новиковский'!I23+'[1]санаторный'!I23+'[1]семилуженский'!I23+'[1]тегульдет'!I23+'[1]тогурск'!I23+'[1]уртамск'!I23+'[1]шегарск'!I23+'[1]интерн 6'!I23+'[1]Северск'!I23</f>
        <v>0</v>
      </c>
      <c r="J23" s="155">
        <f>'[1]шердатский'!J23+'[1]асино'!J23+'[1]бакчарск'!J23+'[1]ДД1'!J23+'[1]шк-интернат 33'!J23+'[1]дд4'!J23+'[1]крыловск'!J23+'[1]малиновск'!J23+'[1]новиковский'!J23+'[1]санаторный'!J23+'[1]семилуженский'!J23+'[1]тегульдет'!J23+'[1]тогурск'!J23+'[1]уртамск'!J23+'[1]шегарск'!J23+'[1]интерн 6'!J23+'[1]Северск'!J23</f>
        <v>2</v>
      </c>
      <c r="K23" s="155">
        <f>'[1]шердатский'!K23+'[1]асино'!K23+'[1]бакчарск'!K23+'[1]ДД1'!K23+'[1]шк-интернат 33'!K23+'[1]дд4'!K23+'[1]крыловск'!K23+'[1]малиновск'!K23+'[1]новиковский'!K23+'[1]санаторный'!K23+'[1]семилуженский'!K23+'[1]тегульдет'!K23+'[1]тогурск'!K23+'[1]уртамск'!K23+'[1]шегарск'!K23+'[1]интерн 6'!K23+'[1]Северск'!K23</f>
        <v>0</v>
      </c>
      <c r="L23" s="155">
        <f>'[1]шердатский'!L23+'[1]асино'!L23+'[1]бакчарск'!L23+'[1]ДД1'!L23+'[1]шк-интернат 33'!L23+'[1]дд4'!L23+'[1]крыловск'!L23+'[1]малиновск'!L23+'[1]новиковский'!L23+'[1]санаторный'!L23+'[1]семилуженский'!L23+'[1]тегульдет'!L23+'[1]тогурск'!L23+'[1]уртамск'!L23+'[1]шегарск'!L23+'[1]интерн 6'!L23+'[1]Северск'!L23</f>
        <v>0</v>
      </c>
      <c r="M23" s="155">
        <f>'[1]шердатский'!M23+'[1]асино'!M23+'[1]бакчарск'!M23+'[1]ДД1'!M23+'[1]шк-интернат 33'!M23+'[1]дд4'!M23+'[1]крыловск'!M23+'[1]малиновск'!M23+'[1]новиковский'!M23+'[1]санаторный'!M23+'[1]семилуженский'!M23+'[1]тегульдет'!M23+'[1]тогурск'!M23+'[1]уртамск'!M23+'[1]шегарск'!M23+'[1]интерн 6'!M23+'[1]Северск'!M23</f>
        <v>0</v>
      </c>
      <c r="N23" s="155">
        <f>'[1]шердатский'!N23+'[1]асино'!N23+'[1]бакчарск'!N23+'[1]ДД1'!N23+'[1]шк-интернат 33'!N23+'[1]дд4'!N23+'[1]крыловск'!N23+'[1]малиновск'!N23+'[1]новиковский'!N23+'[1]санаторный'!N23+'[1]семилуженский'!N23+'[1]тегульдет'!N23+'[1]тогурск'!N23+'[1]уртамск'!N23+'[1]шегарск'!N23+'[1]интерн 6'!N23+'[1]Северск'!N23</f>
        <v>0</v>
      </c>
      <c r="O23" s="155">
        <f>'[1]шердатский'!O23+'[1]асино'!O23+'[1]бакчарск'!O23+'[1]ДД1'!O23+'[1]шк-интернат 33'!O23+'[1]дд4'!O23+'[1]крыловск'!O23+'[1]малиновск'!O23+'[1]новиковский'!O23+'[1]санаторный'!O23+'[1]семилуженский'!O23+'[1]тегульдет'!O23+'[1]тогурск'!O23+'[1]уртамск'!O23+'[1]шегарск'!O23+'[1]интерн 6'!O23+'[1]Северск'!O23</f>
        <v>0</v>
      </c>
      <c r="P23" s="140">
        <f t="shared" si="2"/>
        <v>2</v>
      </c>
      <c r="Q23" s="155">
        <f>'[1]шердатский'!Q23+'[1]асино'!Q23+'[1]бакчарск'!Q23+'[1]ДД1'!Q23+'[1]шк-интернат 33'!Q23+'[1]дд4'!Q23+'[1]крыловск'!Q23+'[1]малиновск'!Q23+'[1]новиковский'!Q23+'[1]санаторный'!Q23+'[1]семилуженский'!Q23+'[1]тегульдет'!Q23+'[1]тогурск'!Q23+'[1]уртамск'!Q23+'[1]шегарск'!Q23+'[1]интерн 6'!Q23+'[1]Северск'!Q23</f>
        <v>0</v>
      </c>
      <c r="R23" s="155">
        <f>'[1]шердатский'!R23+'[1]асино'!R23+'[1]бакчарск'!R23+'[1]ДД1'!R23+'[1]шк-интернат 33'!R23+'[1]дд4'!R23+'[1]крыловск'!R23+'[1]малиновск'!R23+'[1]новиковский'!R23+'[1]санаторный'!R23+'[1]семилуженский'!R23+'[1]тегульдет'!R23+'[1]тогурск'!R23+'[1]уртамск'!R23+'[1]шегарск'!R23+'[1]интерн 6'!R23+'[1]Северск'!R23</f>
        <v>0</v>
      </c>
      <c r="S23" s="155">
        <f>'[1]шердатский'!S23+'[1]асино'!S23+'[1]бакчарск'!S23+'[1]ДД1'!S23+'[1]шк-интернат 33'!S23+'[1]дд4'!S23+'[1]крыловск'!S23+'[1]малиновск'!S23+'[1]новиковский'!S23+'[1]санаторный'!S23+'[1]семилуженский'!S23+'[1]тегульдет'!S23+'[1]тогурск'!S23+'[1]уртамск'!S23+'[1]шегарск'!S23+'[1]интерн 6'!S23+'[1]Северск'!S23</f>
        <v>0</v>
      </c>
      <c r="T23" s="155">
        <f>'[1]шердатский'!T23+'[1]асино'!T23+'[1]бакчарск'!T23+'[1]ДД1'!T23+'[1]шк-интернат 33'!T23+'[1]дд4'!T23+'[1]крыловск'!T23+'[1]малиновск'!T23+'[1]новиковский'!T23+'[1]санаторный'!T23+'[1]семилуженский'!T23+'[1]тегульдет'!T23+'[1]тогурск'!T23+'[1]уртамск'!T23+'[1]шегарск'!T23+'[1]интерн 6'!T23+'[1]Северск'!T23</f>
        <v>0</v>
      </c>
      <c r="U23" s="155">
        <f>'[1]шердатский'!U23+'[1]асино'!U23+'[1]бакчарск'!U23+'[1]ДД1'!U23+'[1]шк-интернат 33'!U23+'[1]дд4'!U23+'[1]крыловск'!U23+'[1]малиновск'!U23+'[1]новиковский'!U23+'[1]санаторный'!U23+'[1]семилуженский'!U23+'[1]тегульдет'!U23+'[1]тогурск'!U23+'[1]уртамск'!U23+'[1]шегарск'!U23+'[1]интерн 6'!U23+'[1]Северск'!U23</f>
        <v>0</v>
      </c>
      <c r="V23" s="155">
        <f>'[1]шердатский'!V23+'[1]асино'!V23+'[1]бакчарск'!V23+'[1]ДД1'!V23+'[1]шк-интернат 33'!V23+'[1]дд4'!V23+'[1]крыловск'!V23+'[1]малиновск'!V23+'[1]новиковский'!V23+'[1]санаторный'!V23+'[1]семилуженский'!V23+'[1]тегульдет'!V23+'[1]тогурск'!V23+'[1]уртамск'!V23+'[1]шегарск'!V23+'[1]интерн 6'!V23+'[1]Северск'!V23</f>
        <v>0</v>
      </c>
      <c r="W23" s="155">
        <f>'[1]шердатский'!W23+'[1]асино'!W23+'[1]бакчарск'!W23+'[1]ДД1'!W23+'[1]шк-интернат 33'!W23+'[1]дд4'!W23+'[1]крыловск'!W23+'[1]малиновск'!W23+'[1]новиковский'!W23+'[1]санаторный'!W23+'[1]семилуженский'!W23+'[1]тегульдет'!W23+'[1]тогурск'!W23+'[1]уртамск'!W23+'[1]шегарск'!W23+'[1]интерн 6'!W23+'[1]Северск'!W23</f>
        <v>0</v>
      </c>
      <c r="X23" s="155">
        <f>'[1]шердатский'!X23+'[1]асино'!X23+'[1]бакчарск'!X23+'[1]ДД1'!X23+'[1]шк-интернат 33'!X23+'[1]дд4'!X23+'[1]крыловск'!X23+'[1]малиновск'!X23+'[1]новиковский'!X23+'[1]санаторный'!X23+'[1]семилуженский'!X23+'[1]тегульдет'!X23+'[1]тогурск'!X23+'[1]уртамск'!X23+'[1]шегарск'!X23+'[1]интерн 6'!X23+'[1]Северск'!X23</f>
        <v>1</v>
      </c>
      <c r="Y23" s="155">
        <f>'[1]шердатский'!Y23+'[1]асино'!Y23+'[1]бакчарск'!Y23+'[1]ДД1'!Y23+'[1]шк-интернат 33'!Y23+'[1]дд4'!Y23+'[1]крыловск'!Y23+'[1]малиновск'!Y23+'[1]новиковский'!Y23+'[1]санаторный'!Y23+'[1]семилуженский'!Y23+'[1]тегульдет'!Y23+'[1]тогурск'!Y23+'[1]уртамск'!Y23+'[1]шегарск'!Y23+'[1]интерн 6'!Y23+'[1]Северск'!Y23</f>
        <v>0</v>
      </c>
      <c r="Z23" s="155">
        <f>'[1]шердатский'!Z23+'[1]асино'!Z23+'[1]бакчарск'!Z23+'[1]ДД1'!Z23+'[1]шк-интернат 33'!Z23+'[1]дд4'!Z23+'[1]крыловск'!Z23+'[1]малиновск'!Z23+'[1]новиковский'!Z23+'[1]санаторный'!Z23+'[1]семилуженский'!Z23+'[1]тегульдет'!Z23+'[1]тогурск'!Z23+'[1]уртамск'!Z23+'[1]шегарск'!Z23+'[1]интерн 6'!Z23+'[1]Северск'!Z23</f>
        <v>1</v>
      </c>
      <c r="AA23" s="155">
        <f>'[1]шердатский'!AA23+'[1]асино'!AA23+'[1]бакчарск'!AA23+'[1]ДД1'!AA23+'[1]шк-интернат 33'!AA23+'[1]дд4'!AA23+'[1]крыловск'!AA23+'[1]малиновск'!AA23+'[1]новиковский'!AA23+'[1]санаторный'!AA23+'[1]семилуженский'!AA23+'[1]тегульдет'!AA23+'[1]тогурск'!AA23+'[1]уртамск'!AA23+'[1]шегарск'!AA23+'[1]интерн 6'!AA23+'[1]Северск'!AA23</f>
        <v>0</v>
      </c>
      <c r="AB23" s="155">
        <f>'[1]шердатский'!AB23+'[1]асино'!AB23+'[1]бакчарск'!AB23+'[1]ДД1'!AB23+'[1]шк-интернат 33'!AB23+'[1]дд4'!AB23+'[1]крыловск'!AB23+'[1]малиновск'!AB23+'[1]новиковский'!AB23+'[1]санаторный'!AB23+'[1]семилуженский'!AB23+'[1]тегульдет'!AB23+'[1]тогурск'!AB23+'[1]уртамск'!AB23+'[1]шегарск'!AB23+'[1]интерн 6'!AB23+'[1]Северск'!AB23</f>
        <v>0</v>
      </c>
      <c r="AC23" s="155">
        <f>'[1]шердатский'!AC23+'[1]асино'!AC23+'[1]бакчарск'!AC23+'[1]ДД1'!AC23+'[1]шк-интернат 33'!AC23+'[1]дд4'!AC23+'[1]крыловск'!AC23+'[1]малиновск'!AC23+'[1]новиковский'!AC23+'[1]санаторный'!AC23+'[1]семилуженский'!AC23+'[1]тегульдет'!AC23+'[1]тогурск'!AC23+'[1]уртамск'!AC23+'[1]шегарск'!AC23+'[1]интерн 6'!AC23+'[1]Северск'!AC23</f>
        <v>0</v>
      </c>
      <c r="AD23" s="155">
        <f>'[1]шердатский'!AD23+'[1]асино'!AD23+'[1]бакчарск'!AD23+'[1]ДД1'!AD23+'[1]шк-интернат 33'!AD23+'[1]дд4'!AD23+'[1]крыловск'!AD23+'[1]малиновск'!AD23+'[1]новиковский'!AD23+'[1]санаторный'!AD23+'[1]семилуженский'!AD23+'[1]тегульдет'!AD23+'[1]тогурск'!AD23+'[1]уртамск'!AD23+'[1]шегарск'!AD23+'[1]интерн 6'!AD23+'[1]Северск'!AD23</f>
        <v>16</v>
      </c>
      <c r="AE23" s="155">
        <f>'[1]шердатский'!AE23+'[1]асино'!AE23+'[1]бакчарск'!AE23+'[1]ДД1'!AE23+'[1]шк-интернат 33'!AE23+'[1]дд4'!AE23+'[1]крыловск'!AE23+'[1]малиновск'!AE23+'[1]новиковский'!AE23+'[1]санаторный'!AE23+'[1]семилуженский'!AE23+'[1]тегульдет'!AE23+'[1]тогурск'!AE23+'[1]уртамск'!AE23+'[1]шегарск'!AE23+'[1]интерн 6'!AE23+'[1]Северск'!AE23</f>
        <v>0</v>
      </c>
    </row>
    <row r="24" spans="1:31" ht="12">
      <c r="A24" s="15" t="s">
        <v>136</v>
      </c>
      <c r="B24" s="155">
        <f>'[1]шердатский'!B24+'[1]асино'!B24+'[1]бакчарск'!B24+'[1]ДД1'!B24+'[1]шк-интернат 33'!B24+'[1]дд4'!B24+'[1]крыловск'!B24+'[1]малиновск'!B24+'[1]новиковский'!B24+'[1]санаторный'!B24+'[1]семилуженский'!B24+'[1]тегульдет'!B24+'[1]тогурск'!B24+'[1]уртамск'!B24+'[1]шегарск'!B24+'[1]интерн 6'!B24+'[1]Северск'!B24</f>
        <v>14</v>
      </c>
      <c r="C24" s="155">
        <f>'[1]шердатский'!C24+'[1]асино'!C24+'[1]бакчарск'!C24+'[1]ДД1'!C24+'[1]шк-интернат 33'!C24+'[1]дд4'!C24+'[1]крыловск'!C24+'[1]малиновск'!C24+'[1]новиковский'!C24+'[1]санаторный'!C24+'[1]семилуженский'!C24+'[1]тегульдет'!C24+'[1]тогурск'!C24+'[1]уртамск'!C24+'[1]шегарск'!C24+'[1]интерн 6'!C24+'[1]Северск'!C24</f>
        <v>7</v>
      </c>
      <c r="D24" s="155">
        <f>'[1]шердатский'!D24+'[1]асино'!D24+'[1]бакчарск'!D24+'[1]ДД1'!D24+'[1]шк-интернат 33'!D24+'[1]дд4'!D24+'[1]крыловск'!D24+'[1]малиновск'!D24+'[1]новиковский'!D24+'[1]санаторный'!D24+'[1]семилуженский'!D24+'[1]тегульдет'!D24+'[1]тогурск'!D24+'[1]уртамск'!D24+'[1]шегарск'!D24+'[1]интерн 6'!D24+'[1]Северск'!D24</f>
        <v>0</v>
      </c>
      <c r="E24" s="155">
        <f>'[1]шердатский'!E24+'[1]асино'!E24+'[1]бакчарск'!E24+'[1]ДД1'!E24+'[1]шк-интернат 33'!E24+'[1]дд4'!E24+'[1]крыловск'!E24+'[1]малиновск'!E24+'[1]новиковский'!E24+'[1]санаторный'!E24+'[1]семилуженский'!E24+'[1]тегульдет'!E24+'[1]тогурск'!E24+'[1]уртамск'!E24+'[1]шегарск'!E24+'[1]интерн 6'!E24+'[1]Северск'!E24</f>
        <v>0</v>
      </c>
      <c r="F24" s="155">
        <f>'[1]шердатский'!F24+'[1]асино'!F24+'[1]бакчарск'!F24+'[1]ДД1'!F24+'[1]шк-интернат 33'!F24+'[1]дд4'!F24+'[1]крыловск'!F24+'[1]малиновск'!F24+'[1]новиковский'!F24+'[1]санаторный'!F24+'[1]семилуженский'!F24+'[1]тегульдет'!F24+'[1]тогурск'!F24+'[1]уртамск'!F24+'[1]шегарск'!F24+'[1]интерн 6'!F24+'[1]Северск'!F24</f>
        <v>0</v>
      </c>
      <c r="G24" s="155">
        <f>'[1]шердатский'!G24+'[1]асино'!G24+'[1]бакчарск'!G24+'[1]ДД1'!G24+'[1]шк-интернат 33'!G24+'[1]дд4'!G24+'[1]крыловск'!G24+'[1]малиновск'!G24+'[1]новиковский'!G24+'[1]санаторный'!G24+'[1]семилуженский'!G24+'[1]тегульдет'!G24+'[1]тогурск'!G24+'[1]уртамск'!G24+'[1]шегарск'!G24+'[1]интерн 6'!G24+'[1]Северск'!G24</f>
        <v>0</v>
      </c>
      <c r="H24" s="155">
        <f>'[1]шердатский'!H24+'[1]асино'!H24+'[1]бакчарск'!H24+'[1]ДД1'!H24+'[1]шк-интернат 33'!H24+'[1]дд4'!H24+'[1]крыловск'!H24+'[1]малиновск'!H24+'[1]новиковский'!H24+'[1]санаторный'!H24+'[1]семилуженский'!H24+'[1]тегульдет'!H24+'[1]тогурск'!H24+'[1]уртамск'!H24+'[1]шегарск'!H24+'[1]интерн 6'!H24+'[1]Северск'!H24</f>
        <v>0</v>
      </c>
      <c r="I24" s="155">
        <f>'[1]шердатский'!I24+'[1]асино'!I24+'[1]бакчарск'!I24+'[1]ДД1'!I24+'[1]шк-интернат 33'!I24+'[1]дд4'!I24+'[1]крыловск'!I24+'[1]малиновск'!I24+'[1]новиковский'!I24+'[1]санаторный'!I24+'[1]семилуженский'!I24+'[1]тегульдет'!I24+'[1]тогурск'!I24+'[1]уртамск'!I24+'[1]шегарск'!I24+'[1]интерн 6'!I24+'[1]Северск'!I24</f>
        <v>0</v>
      </c>
      <c r="J24" s="155">
        <f>'[1]шердатский'!J24+'[1]асино'!J24+'[1]бакчарск'!J24+'[1]ДД1'!J24+'[1]шк-интернат 33'!J24+'[1]дд4'!J24+'[1]крыловск'!J24+'[1]малиновск'!J24+'[1]новиковский'!J24+'[1]санаторный'!J24+'[1]семилуженский'!J24+'[1]тегульдет'!J24+'[1]тогурск'!J24+'[1]уртамск'!J24+'[1]шегарск'!J24+'[1]интерн 6'!J24+'[1]Северск'!J24</f>
        <v>0</v>
      </c>
      <c r="K24" s="155">
        <f>'[1]шердатский'!K24+'[1]асино'!K24+'[1]бакчарск'!K24+'[1]ДД1'!K24+'[1]шк-интернат 33'!K24+'[1]дд4'!K24+'[1]крыловск'!K24+'[1]малиновск'!K24+'[1]новиковский'!K24+'[1]санаторный'!K24+'[1]семилуженский'!K24+'[1]тегульдет'!K24+'[1]тогурск'!K24+'[1]уртамск'!K24+'[1]шегарск'!K24+'[1]интерн 6'!K24+'[1]Северск'!K24</f>
        <v>0</v>
      </c>
      <c r="L24" s="155">
        <f>'[1]шердатский'!L24+'[1]асино'!L24+'[1]бакчарск'!L24+'[1]ДД1'!L24+'[1]шк-интернат 33'!L24+'[1]дд4'!L24+'[1]крыловск'!L24+'[1]малиновск'!L24+'[1]новиковский'!L24+'[1]санаторный'!L24+'[1]семилуженский'!L24+'[1]тегульдет'!L24+'[1]тогурск'!L24+'[1]уртамск'!L24+'[1]шегарск'!L24+'[1]интерн 6'!L24+'[1]Северск'!L24</f>
        <v>0</v>
      </c>
      <c r="M24" s="155">
        <f>'[1]шердатский'!M24+'[1]асино'!M24+'[1]бакчарск'!M24+'[1]ДД1'!M24+'[1]шк-интернат 33'!M24+'[1]дд4'!M24+'[1]крыловск'!M24+'[1]малиновск'!M24+'[1]новиковский'!M24+'[1]санаторный'!M24+'[1]семилуженский'!M24+'[1]тегульдет'!M24+'[1]тогурск'!M24+'[1]уртамск'!M24+'[1]шегарск'!M24+'[1]интерн 6'!M24+'[1]Северск'!M24</f>
        <v>0</v>
      </c>
      <c r="N24" s="155">
        <f>'[1]шердатский'!N24+'[1]асино'!N24+'[1]бакчарск'!N24+'[1]ДД1'!N24+'[1]шк-интернат 33'!N24+'[1]дд4'!N24+'[1]крыловск'!N24+'[1]малиновск'!N24+'[1]новиковский'!N24+'[1]санаторный'!N24+'[1]семилуженский'!N24+'[1]тегульдет'!N24+'[1]тогурск'!N24+'[1]уртамск'!N24+'[1]шегарск'!N24+'[1]интерн 6'!N24+'[1]Северск'!N24</f>
        <v>0</v>
      </c>
      <c r="O24" s="155">
        <f>'[1]шердатский'!O24+'[1]асино'!O24+'[1]бакчарск'!O24+'[1]ДД1'!O24+'[1]шк-интернат 33'!O24+'[1]дд4'!O24+'[1]крыловск'!O24+'[1]малиновск'!O24+'[1]новиковский'!O24+'[1]санаторный'!O24+'[1]семилуженский'!O24+'[1]тегульдет'!O24+'[1]тогурск'!O24+'[1]уртамск'!O24+'[1]шегарск'!O24+'[1]интерн 6'!O24+'[1]Северск'!O24</f>
        <v>0</v>
      </c>
      <c r="P24" s="140">
        <f t="shared" si="2"/>
        <v>10</v>
      </c>
      <c r="Q24" s="155">
        <f>'[1]шердатский'!Q24+'[1]асино'!Q24+'[1]бакчарск'!Q24+'[1]ДД1'!Q24+'[1]шк-интернат 33'!Q24+'[1]дд4'!Q24+'[1]крыловск'!Q24+'[1]малиновск'!Q24+'[1]новиковский'!Q24+'[1]санаторный'!Q24+'[1]семилуженский'!Q24+'[1]тегульдет'!Q24+'[1]тогурск'!Q24+'[1]уртамск'!Q24+'[1]шегарск'!Q24+'[1]интерн 6'!Q24+'[1]Северск'!Q24</f>
        <v>0</v>
      </c>
      <c r="R24" s="155">
        <f>'[1]шердатский'!R24+'[1]асино'!R24+'[1]бакчарск'!R24+'[1]ДД1'!R24+'[1]шк-интернат 33'!R24+'[1]дд4'!R24+'[1]крыловск'!R24+'[1]малиновск'!R24+'[1]новиковский'!R24+'[1]санаторный'!R24+'[1]семилуженский'!R24+'[1]тегульдет'!R24+'[1]тогурск'!R24+'[1]уртамск'!R24+'[1]шегарск'!R24+'[1]интерн 6'!R24+'[1]Северск'!R24</f>
        <v>6</v>
      </c>
      <c r="S24" s="155">
        <f>'[1]шердатский'!S24+'[1]асино'!S24+'[1]бакчарск'!S24+'[1]ДД1'!S24+'[1]шк-интернат 33'!S24+'[1]дд4'!S24+'[1]крыловск'!S24+'[1]малиновск'!S24+'[1]новиковский'!S24+'[1]санаторный'!S24+'[1]семилуженский'!S24+'[1]тегульдет'!S24+'[1]тогурск'!S24+'[1]уртамск'!S24+'[1]шегарск'!S24+'[1]интерн 6'!S24+'[1]Северск'!S24</f>
        <v>3</v>
      </c>
      <c r="T24" s="155">
        <f>'[1]шердатский'!T24+'[1]асино'!T24+'[1]бакчарск'!T24+'[1]ДД1'!T24+'[1]шк-интернат 33'!T24+'[1]дд4'!T24+'[1]крыловск'!T24+'[1]малиновск'!T24+'[1]новиковский'!T24+'[1]санаторный'!T24+'[1]семилуженский'!T24+'[1]тегульдет'!T24+'[1]тогурск'!T24+'[1]уртамск'!T24+'[1]шегарск'!T24+'[1]интерн 6'!T24+'[1]Северск'!T24</f>
        <v>0</v>
      </c>
      <c r="U24" s="155">
        <f>'[1]шердатский'!U24+'[1]асино'!U24+'[1]бакчарск'!U24+'[1]ДД1'!U24+'[1]шк-интернат 33'!U24+'[1]дд4'!U24+'[1]крыловск'!U24+'[1]малиновск'!U24+'[1]новиковский'!U24+'[1]санаторный'!U24+'[1]семилуженский'!U24+'[1]тегульдет'!U24+'[1]тогурск'!U24+'[1]уртамск'!U24+'[1]шегарск'!U24+'[1]интерн 6'!U24+'[1]Северск'!U24</f>
        <v>0</v>
      </c>
      <c r="V24" s="155">
        <f>'[1]шердатский'!V24+'[1]асино'!V24+'[1]бакчарск'!V24+'[1]ДД1'!V24+'[1]шк-интернат 33'!V24+'[1]дд4'!V24+'[1]крыловск'!V24+'[1]малиновск'!V24+'[1]новиковский'!V24+'[1]санаторный'!V24+'[1]семилуженский'!V24+'[1]тегульдет'!V24+'[1]тогурск'!V24+'[1]уртамск'!V24+'[1]шегарск'!V24+'[1]интерн 6'!V24+'[1]Северск'!V24</f>
        <v>0</v>
      </c>
      <c r="W24" s="155">
        <f>'[1]шердатский'!W24+'[1]асино'!W24+'[1]бакчарск'!W24+'[1]ДД1'!W24+'[1]шк-интернат 33'!W24+'[1]дд4'!W24+'[1]крыловск'!W24+'[1]малиновск'!W24+'[1]новиковский'!W24+'[1]санаторный'!W24+'[1]семилуженский'!W24+'[1]тегульдет'!W24+'[1]тогурск'!W24+'[1]уртамск'!W24+'[1]шегарск'!W24+'[1]интерн 6'!W24+'[1]Северск'!W24</f>
        <v>0</v>
      </c>
      <c r="X24" s="155">
        <f>'[1]шердатский'!X24+'[1]асино'!X24+'[1]бакчарск'!X24+'[1]ДД1'!X24+'[1]шк-интернат 33'!X24+'[1]дд4'!X24+'[1]крыловск'!X24+'[1]малиновск'!X24+'[1]новиковский'!X24+'[1]санаторный'!X24+'[1]семилуженский'!X24+'[1]тегульдет'!X24+'[1]тогурск'!X24+'[1]уртамск'!X24+'[1]шегарск'!X24+'[1]интерн 6'!X24+'[1]Северск'!X24</f>
        <v>1</v>
      </c>
      <c r="Y24" s="155">
        <f>'[1]шердатский'!Y24+'[1]асино'!Y24+'[1]бакчарск'!Y24+'[1]ДД1'!Y24+'[1]шк-интернат 33'!Y24+'[1]дд4'!Y24+'[1]крыловск'!Y24+'[1]малиновск'!Y24+'[1]новиковский'!Y24+'[1]санаторный'!Y24+'[1]семилуженский'!Y24+'[1]тегульдет'!Y24+'[1]тогурск'!Y24+'[1]уртамск'!Y24+'[1]шегарск'!Y24+'[1]интерн 6'!Y24+'[1]Северск'!Y24</f>
        <v>0</v>
      </c>
      <c r="Z24" s="155">
        <f>'[1]шердатский'!Z24+'[1]асино'!Z24+'[1]бакчарск'!Z24+'[1]ДД1'!Z24+'[1]шк-интернат 33'!Z24+'[1]дд4'!Z24+'[1]крыловск'!Z24+'[1]малиновск'!Z24+'[1]новиковский'!Z24+'[1]санаторный'!Z24+'[1]семилуженский'!Z24+'[1]тегульдет'!Z24+'[1]тогурск'!Z24+'[1]уртамск'!Z24+'[1]шегарск'!Z24+'[1]интерн 6'!Z24+'[1]Северск'!Z24</f>
        <v>0</v>
      </c>
      <c r="AA24" s="155">
        <f>'[1]шердатский'!AA24+'[1]асино'!AA24+'[1]бакчарск'!AA24+'[1]ДД1'!AA24+'[1]шк-интернат 33'!AA24+'[1]дд4'!AA24+'[1]крыловск'!AA24+'[1]малиновск'!AA24+'[1]новиковский'!AA24+'[1]санаторный'!AA24+'[1]семилуженский'!AA24+'[1]тегульдет'!AA24+'[1]тогурск'!AA24+'[1]уртамск'!AA24+'[1]шегарск'!AA24+'[1]интерн 6'!AA24+'[1]Северск'!AA24</f>
        <v>0</v>
      </c>
      <c r="AB24" s="155">
        <f>'[1]шердатский'!AB24+'[1]асино'!AB24+'[1]бакчарск'!AB24+'[1]ДД1'!AB24+'[1]шк-интернат 33'!AB24+'[1]дд4'!AB24+'[1]крыловск'!AB24+'[1]малиновск'!AB24+'[1]новиковский'!AB24+'[1]санаторный'!AB24+'[1]семилуженский'!AB24+'[1]тегульдет'!AB24+'[1]тогурск'!AB24+'[1]уртамск'!AB24+'[1]шегарск'!AB24+'[1]интерн 6'!AB24+'[1]Северск'!AB24</f>
        <v>0</v>
      </c>
      <c r="AC24" s="155">
        <f>'[1]шердатский'!AC24+'[1]асино'!AC24+'[1]бакчарск'!AC24+'[1]ДД1'!AC24+'[1]шк-интернат 33'!AC24+'[1]дд4'!AC24+'[1]крыловск'!AC24+'[1]малиновск'!AC24+'[1]новиковский'!AC24+'[1]санаторный'!AC24+'[1]семилуженский'!AC24+'[1]тегульдет'!AC24+'[1]тогурск'!AC24+'[1]уртамск'!AC24+'[1]шегарск'!AC24+'[1]интерн 6'!AC24+'[1]Северск'!AC24</f>
        <v>0</v>
      </c>
      <c r="AD24" s="155">
        <f>'[1]шердатский'!AD24+'[1]асино'!AD24+'[1]бакчарск'!AD24+'[1]ДД1'!AD24+'[1]шк-интернат 33'!AD24+'[1]дд4'!AD24+'[1]крыловск'!AD24+'[1]малиновск'!AD24+'[1]новиковский'!AD24+'[1]санаторный'!AD24+'[1]семилуженский'!AD24+'[1]тегульдет'!AD24+'[1]тогурск'!AD24+'[1]уртамск'!AD24+'[1]шегарск'!AD24+'[1]интерн 6'!AD24+'[1]Северск'!AD24</f>
        <v>4</v>
      </c>
      <c r="AE24" s="155">
        <f>'[1]шердатский'!AE24+'[1]асино'!AE24+'[1]бакчарск'!AE24+'[1]ДД1'!AE24+'[1]шк-интернат 33'!AE24+'[1]дд4'!AE24+'[1]крыловск'!AE24+'[1]малиновск'!AE24+'[1]новиковский'!AE24+'[1]санаторный'!AE24+'[1]семилуженский'!AE24+'[1]тегульдет'!AE24+'[1]тогурск'!AE24+'[1]уртамск'!AE24+'[1]шегарск'!AE24+'[1]интерн 6'!AE24+'[1]Северск'!AE24</f>
        <v>1</v>
      </c>
    </row>
    <row r="25" spans="1:31" ht="12">
      <c r="A25" s="15" t="s">
        <v>137</v>
      </c>
      <c r="B25" s="155">
        <f>'[1]шердатский'!B25+'[1]асино'!B25+'[1]бакчарск'!B25+'[1]ДД1'!B25+'[1]шк-интернат 33'!B25+'[1]дд4'!B25+'[1]крыловск'!B25+'[1]малиновск'!B25+'[1]новиковский'!B25+'[1]санаторный'!B25+'[1]семилуженский'!B25+'[1]тегульдет'!B25+'[1]тогурск'!B25+'[1]уртамск'!B25+'[1]шегарск'!B25+'[1]интерн 6'!B25+'[1]Северск'!B25</f>
        <v>14</v>
      </c>
      <c r="C25" s="155">
        <f>'[1]шердатский'!C25+'[1]асино'!C25+'[1]бакчарск'!C25+'[1]ДД1'!C25+'[1]шк-интернат 33'!C25+'[1]дд4'!C25+'[1]крыловск'!C25+'[1]малиновск'!C25+'[1]новиковский'!C25+'[1]санаторный'!C25+'[1]семилуженский'!C25+'[1]тегульдет'!C25+'[1]тогурск'!C25+'[1]уртамск'!C25+'[1]шегарск'!C25+'[1]интерн 6'!C25+'[1]Северск'!C25</f>
        <v>3</v>
      </c>
      <c r="D25" s="155">
        <f>'[1]шердатский'!D25+'[1]асино'!D25+'[1]бакчарск'!D25+'[1]ДД1'!D25+'[1]шк-интернат 33'!D25+'[1]дд4'!D25+'[1]крыловск'!D25+'[1]малиновск'!D25+'[1]новиковский'!D25+'[1]санаторный'!D25+'[1]семилуженский'!D25+'[1]тегульдет'!D25+'[1]тогурск'!D25+'[1]уртамск'!D25+'[1]шегарск'!D25+'[1]интерн 6'!D25+'[1]Северск'!D25</f>
        <v>4</v>
      </c>
      <c r="E25" s="155">
        <f>'[1]шердатский'!E25+'[1]асино'!E25+'[1]бакчарск'!E25+'[1]ДД1'!E25+'[1]шк-интернат 33'!E25+'[1]дд4'!E25+'[1]крыловск'!E25+'[1]малиновск'!E25+'[1]новиковский'!E25+'[1]санаторный'!E25+'[1]семилуженский'!E25+'[1]тегульдет'!E25+'[1]тогурск'!E25+'[1]уртамск'!E25+'[1]шегарск'!E25+'[1]интерн 6'!E25+'[1]Северск'!E25</f>
        <v>0</v>
      </c>
      <c r="F25" s="155">
        <f>'[1]шердатский'!F25+'[1]асино'!F25+'[1]бакчарск'!F25+'[1]ДД1'!F25+'[1]шк-интернат 33'!F25+'[1]дд4'!F25+'[1]крыловск'!F25+'[1]малиновск'!F25+'[1]новиковский'!F25+'[1]санаторный'!F25+'[1]семилуженский'!F25+'[1]тегульдет'!F25+'[1]тогурск'!F25+'[1]уртамск'!F25+'[1]шегарск'!F25+'[1]интерн 6'!F25+'[1]Северск'!F25</f>
        <v>0</v>
      </c>
      <c r="G25" s="155">
        <f>'[1]шердатский'!G25+'[1]асино'!G25+'[1]бакчарск'!G25+'[1]ДД1'!G25+'[1]шк-интернат 33'!G25+'[1]дд4'!G25+'[1]крыловск'!G25+'[1]малиновск'!G25+'[1]новиковский'!G25+'[1]санаторный'!G25+'[1]семилуженский'!G25+'[1]тегульдет'!G25+'[1]тогурск'!G25+'[1]уртамск'!G25+'[1]шегарск'!G25+'[1]интерн 6'!G25+'[1]Северск'!G25</f>
        <v>0</v>
      </c>
      <c r="H25" s="155">
        <f>'[1]шердатский'!H25+'[1]асино'!H25+'[1]бакчарск'!H25+'[1]ДД1'!H25+'[1]шк-интернат 33'!H25+'[1]дд4'!H25+'[1]крыловск'!H25+'[1]малиновск'!H25+'[1]новиковский'!H25+'[1]санаторный'!H25+'[1]семилуженский'!H25+'[1]тегульдет'!H25+'[1]тогурск'!H25+'[1]уртамск'!H25+'[1]шегарск'!H25+'[1]интерн 6'!H25+'[1]Северск'!H25</f>
        <v>0</v>
      </c>
      <c r="I25" s="155">
        <f>'[1]шердатский'!I25+'[1]асино'!I25+'[1]бакчарск'!I25+'[1]ДД1'!I25+'[1]шк-интернат 33'!I25+'[1]дд4'!I25+'[1]крыловск'!I25+'[1]малиновск'!I25+'[1]новиковский'!I25+'[1]санаторный'!I25+'[1]семилуженский'!I25+'[1]тегульдет'!I25+'[1]тогурск'!I25+'[1]уртамск'!I25+'[1]шегарск'!I25+'[1]интерн 6'!I25+'[1]Северск'!I25</f>
        <v>0</v>
      </c>
      <c r="J25" s="155">
        <f>'[1]шердатский'!J25+'[1]асино'!J25+'[1]бакчарск'!J25+'[1]ДД1'!J25+'[1]шк-интернат 33'!J25+'[1]дд4'!J25+'[1]крыловск'!J25+'[1]малиновск'!J25+'[1]новиковский'!J25+'[1]санаторный'!J25+'[1]семилуженский'!J25+'[1]тегульдет'!J25+'[1]тогурск'!J25+'[1]уртамск'!J25+'[1]шегарск'!J25+'[1]интерн 6'!J25+'[1]Северск'!J25</f>
        <v>3</v>
      </c>
      <c r="K25" s="155">
        <f>'[1]шердатский'!K25+'[1]асино'!K25+'[1]бакчарск'!K25+'[1]ДД1'!K25+'[1]шк-интернат 33'!K25+'[1]дд4'!K25+'[1]крыловск'!K25+'[1]малиновск'!K25+'[1]новиковский'!K25+'[1]санаторный'!K25+'[1]семилуженский'!K25+'[1]тегульдет'!K25+'[1]тогурск'!K25+'[1]уртамск'!K25+'[1]шегарск'!K25+'[1]интерн 6'!K25+'[1]Северск'!K25</f>
        <v>0</v>
      </c>
      <c r="L25" s="155">
        <f>'[1]шердатский'!L25+'[1]асино'!L25+'[1]бакчарск'!L25+'[1]ДД1'!L25+'[1]шк-интернат 33'!L25+'[1]дд4'!L25+'[1]крыловск'!L25+'[1]малиновск'!L25+'[1]новиковский'!L25+'[1]санаторный'!L25+'[1]семилуженский'!L25+'[1]тегульдет'!L25+'[1]тогурск'!L25+'[1]уртамск'!L25+'[1]шегарск'!L25+'[1]интерн 6'!L25+'[1]Северск'!L25</f>
        <v>0</v>
      </c>
      <c r="M25" s="155">
        <f>'[1]шердатский'!M25+'[1]асино'!M25+'[1]бакчарск'!M25+'[1]ДД1'!M25+'[1]шк-интернат 33'!M25+'[1]дд4'!M25+'[1]крыловск'!M25+'[1]малиновск'!M25+'[1]новиковский'!M25+'[1]санаторный'!M25+'[1]семилуженский'!M25+'[1]тегульдет'!M25+'[1]тогурск'!M25+'[1]уртамск'!M25+'[1]шегарск'!M25+'[1]интерн 6'!M25+'[1]Северск'!M25</f>
        <v>0</v>
      </c>
      <c r="N25" s="155">
        <f>'[1]шердатский'!N25+'[1]асино'!N25+'[1]бакчарск'!N25+'[1]ДД1'!N25+'[1]шк-интернат 33'!N25+'[1]дд4'!N25+'[1]крыловск'!N25+'[1]малиновск'!N25+'[1]новиковский'!N25+'[1]санаторный'!N25+'[1]семилуженский'!N25+'[1]тегульдет'!N25+'[1]тогурск'!N25+'[1]уртамск'!N25+'[1]шегарск'!N25+'[1]интерн 6'!N25+'[1]Северск'!N25</f>
        <v>0</v>
      </c>
      <c r="O25" s="155">
        <f>'[1]шердатский'!O25+'[1]асино'!O25+'[1]бакчарск'!O25+'[1]ДД1'!O25+'[1]шк-интернат 33'!O25+'[1]дд4'!O25+'[1]крыловск'!O25+'[1]малиновск'!O25+'[1]новиковский'!O25+'[1]санаторный'!O25+'[1]семилуженский'!O25+'[1]тегульдет'!O25+'[1]тогурск'!O25+'[1]уртамск'!O25+'[1]шегарск'!O25+'[1]интерн 6'!O25+'[1]Северск'!O25</f>
        <v>0</v>
      </c>
      <c r="P25" s="140">
        <f t="shared" si="2"/>
        <v>10</v>
      </c>
      <c r="Q25" s="155">
        <f>'[1]шердатский'!Q25+'[1]асино'!Q25+'[1]бакчарск'!Q25+'[1]ДД1'!Q25+'[1]шк-интернат 33'!Q25+'[1]дд4'!Q25+'[1]крыловск'!Q25+'[1]малиновск'!Q25+'[1]новиковский'!Q25+'[1]санаторный'!Q25+'[1]семилуженский'!Q25+'[1]тегульдет'!Q25+'[1]тогурск'!Q25+'[1]уртамск'!Q25+'[1]шегарск'!Q25+'[1]интерн 6'!Q25+'[1]Северск'!Q25</f>
        <v>0</v>
      </c>
      <c r="R25" s="155">
        <f>'[1]шердатский'!R25+'[1]асино'!R25+'[1]бакчарск'!R25+'[1]ДД1'!R25+'[1]шк-интернат 33'!R25+'[1]дд4'!R25+'[1]крыловск'!R25+'[1]малиновск'!R25+'[1]новиковский'!R25+'[1]санаторный'!R25+'[1]семилуженский'!R25+'[1]тегульдет'!R25+'[1]тогурск'!R25+'[1]уртамск'!R25+'[1]шегарск'!R25+'[1]интерн 6'!R25+'[1]Северск'!R25</f>
        <v>1</v>
      </c>
      <c r="S25" s="155">
        <f>'[1]шердатский'!S25+'[1]асино'!S25+'[1]бакчарск'!S25+'[1]ДД1'!S25+'[1]шк-интернат 33'!S25+'[1]дд4'!S25+'[1]крыловск'!S25+'[1]малиновск'!S25+'[1]новиковский'!S25+'[1]санаторный'!S25+'[1]семилуженский'!S25+'[1]тегульдет'!S25+'[1]тогурск'!S25+'[1]уртамск'!S25+'[1]шегарск'!S25+'[1]интерн 6'!S25+'[1]Северск'!S25</f>
        <v>0</v>
      </c>
      <c r="T25" s="155">
        <f>'[1]шердатский'!T25+'[1]асино'!T25+'[1]бакчарск'!T25+'[1]ДД1'!T25+'[1]шк-интернат 33'!T25+'[1]дд4'!T25+'[1]крыловск'!T25+'[1]малиновск'!T25+'[1]новиковский'!T25+'[1]санаторный'!T25+'[1]семилуженский'!T25+'[1]тегульдет'!T25+'[1]тогурск'!T25+'[1]уртамск'!T25+'[1]шегарск'!T25+'[1]интерн 6'!T25+'[1]Северск'!T25</f>
        <v>0</v>
      </c>
      <c r="U25" s="155">
        <f>'[1]шердатский'!U25+'[1]асино'!U25+'[1]бакчарск'!U25+'[1]ДД1'!U25+'[1]шк-интернат 33'!U25+'[1]дд4'!U25+'[1]крыловск'!U25+'[1]малиновск'!U25+'[1]новиковский'!U25+'[1]санаторный'!U25+'[1]семилуженский'!U25+'[1]тегульдет'!U25+'[1]тогурск'!U25+'[1]уртамск'!U25+'[1]шегарск'!U25+'[1]интерн 6'!U25+'[1]Северск'!U25</f>
        <v>0</v>
      </c>
      <c r="V25" s="155">
        <f>'[1]шердатский'!V25+'[1]асино'!V25+'[1]бакчарск'!V25+'[1]ДД1'!V25+'[1]шк-интернат 33'!V25+'[1]дд4'!V25+'[1]крыловск'!V25+'[1]малиновск'!V25+'[1]новиковский'!V25+'[1]санаторный'!V25+'[1]семилуженский'!V25+'[1]тегульдет'!V25+'[1]тогурск'!V25+'[1]уртамск'!V25+'[1]шегарск'!V25+'[1]интерн 6'!V25+'[1]Северск'!V25</f>
        <v>0</v>
      </c>
      <c r="W25" s="155">
        <f>'[1]шердатский'!W25+'[1]асино'!W25+'[1]бакчарск'!W25+'[1]ДД1'!W25+'[1]шк-интернат 33'!W25+'[1]дд4'!W25+'[1]крыловск'!W25+'[1]малиновск'!W25+'[1]новиковский'!W25+'[1]санаторный'!W25+'[1]семилуженский'!W25+'[1]тегульдет'!W25+'[1]тогурск'!W25+'[1]уртамск'!W25+'[1]шегарск'!W25+'[1]интерн 6'!W25+'[1]Северск'!W25</f>
        <v>0</v>
      </c>
      <c r="X25" s="155">
        <f>'[1]шердатский'!X25+'[1]асино'!X25+'[1]бакчарск'!X25+'[1]ДД1'!X25+'[1]шк-интернат 33'!X25+'[1]дд4'!X25+'[1]крыловск'!X25+'[1]малиновск'!X25+'[1]новиковский'!X25+'[1]санаторный'!X25+'[1]семилуженский'!X25+'[1]тегульдет'!X25+'[1]тогурск'!X25+'[1]уртамск'!X25+'[1]шегарск'!X25+'[1]интерн 6'!X25+'[1]Северск'!X25</f>
        <v>1</v>
      </c>
      <c r="Y25" s="155">
        <f>'[1]шердатский'!Y25+'[1]асино'!Y25+'[1]бакчарск'!Y25+'[1]ДД1'!Y25+'[1]шк-интернат 33'!Y25+'[1]дд4'!Y25+'[1]крыловск'!Y25+'[1]малиновск'!Y25+'[1]новиковский'!Y25+'[1]санаторный'!Y25+'[1]семилуженский'!Y25+'[1]тегульдет'!Y25+'[1]тогурск'!Y25+'[1]уртамск'!Y25+'[1]шегарск'!Y25+'[1]интерн 6'!Y25+'[1]Северск'!Y25</f>
        <v>1</v>
      </c>
      <c r="Z25" s="155">
        <f>'[1]шердатский'!Z25+'[1]асино'!Z25+'[1]бакчарск'!Z25+'[1]ДД1'!Z25+'[1]шк-интернат 33'!Z25+'[1]дд4'!Z25+'[1]крыловск'!Z25+'[1]малиновск'!Z25+'[1]новиковский'!Z25+'[1]санаторный'!Z25+'[1]семилуженский'!Z25+'[1]тегульдет'!Z25+'[1]тогурск'!Z25+'[1]уртамск'!Z25+'[1]шегарск'!Z25+'[1]интерн 6'!Z25+'[1]Северск'!Z25</f>
        <v>2</v>
      </c>
      <c r="AA25" s="155">
        <f>'[1]шердатский'!AA25+'[1]асино'!AA25+'[1]бакчарск'!AA25+'[1]ДД1'!AA25+'[1]шк-интернат 33'!AA25+'[1]дд4'!AA25+'[1]крыловск'!AA25+'[1]малиновск'!AA25+'[1]новиковский'!AA25+'[1]санаторный'!AA25+'[1]семилуженский'!AA25+'[1]тегульдет'!AA25+'[1]тогурск'!AA25+'[1]уртамск'!AA25+'[1]шегарск'!AA25+'[1]интерн 6'!AA25+'[1]Северск'!AA25</f>
        <v>1</v>
      </c>
      <c r="AB25" s="155">
        <f>'[1]шердатский'!AB25+'[1]асино'!AB25+'[1]бакчарск'!AB25+'[1]ДД1'!AB25+'[1]шк-интернат 33'!AB25+'[1]дд4'!AB25+'[1]крыловск'!AB25+'[1]малиновск'!AB25+'[1]новиковский'!AB25+'[1]санаторный'!AB25+'[1]семилуженский'!AB25+'[1]тегульдет'!AB25+'[1]тогурск'!AB25+'[1]уртамск'!AB25+'[1]шегарск'!AB25+'[1]интерн 6'!AB25+'[1]Северск'!AB25</f>
        <v>1</v>
      </c>
      <c r="AC25" s="155">
        <f>'[1]шердатский'!AC25+'[1]асино'!AC25+'[1]бакчарск'!AC25+'[1]ДД1'!AC25+'[1]шк-интернат 33'!AC25+'[1]дд4'!AC25+'[1]крыловск'!AC25+'[1]малиновск'!AC25+'[1]новиковский'!AC25+'[1]санаторный'!AC25+'[1]семилуженский'!AC25+'[1]тегульдет'!AC25+'[1]тогурск'!AC25+'[1]уртамск'!AC25+'[1]шегарск'!AC25+'[1]интерн 6'!AC25+'[1]Северск'!AC25</f>
        <v>0</v>
      </c>
      <c r="AD25" s="155">
        <f>'[1]шердатский'!AD25+'[1]асино'!AD25+'[1]бакчарск'!AD25+'[1]ДД1'!AD25+'[1]шк-интернат 33'!AD25+'[1]дд4'!AD25+'[1]крыловск'!AD25+'[1]малиновск'!AD25+'[1]новиковский'!AD25+'[1]санаторный'!AD25+'[1]семилуженский'!AD25+'[1]тегульдет'!AD25+'[1]тогурск'!AD25+'[1]уртамск'!AD25+'[1]шегарск'!AD25+'[1]интерн 6'!AD25+'[1]Северск'!AD25</f>
        <v>8</v>
      </c>
      <c r="AE25" s="155">
        <f>'[1]шердатский'!AE25+'[1]асино'!AE25+'[1]бакчарск'!AE25+'[1]ДД1'!AE25+'[1]шк-интернат 33'!AE25+'[1]дд4'!AE25+'[1]крыловск'!AE25+'[1]малиновск'!AE25+'[1]новиковский'!AE25+'[1]санаторный'!AE25+'[1]семилуженский'!AE25+'[1]тегульдет'!AE25+'[1]тогурск'!AE25+'[1]уртамск'!AE25+'[1]шегарск'!AE25+'[1]интерн 6'!AE25+'[1]Северск'!AE25</f>
        <v>1</v>
      </c>
    </row>
    <row r="26" spans="1:31" ht="12">
      <c r="A26" s="15" t="s">
        <v>138</v>
      </c>
      <c r="B26" s="155">
        <f>'[1]шердатский'!B26+'[1]асино'!B26+'[1]бакчарск'!B26+'[1]ДД1'!B26+'[1]шк-интернат 33'!B26+'[1]дд4'!B26+'[1]крыловск'!B26+'[1]малиновск'!B26+'[1]новиковский'!B26+'[1]санаторный'!B26+'[1]семилуженский'!B26+'[1]тегульдет'!B26+'[1]тогурск'!B26+'[1]уртамск'!B26+'[1]шегарск'!B26+'[1]интерн 6'!B26+'[1]Северск'!B26</f>
        <v>19</v>
      </c>
      <c r="C26" s="155">
        <f>'[1]шердатский'!C26+'[1]асино'!C26+'[1]бакчарск'!C26+'[1]ДД1'!C26+'[1]шк-интернат 33'!C26+'[1]дд4'!C26+'[1]крыловск'!C26+'[1]малиновск'!C26+'[1]новиковский'!C26+'[1]санаторный'!C26+'[1]семилуженский'!C26+'[1]тегульдет'!C26+'[1]тогурск'!C26+'[1]уртамск'!C26+'[1]шегарск'!C26+'[1]интерн 6'!C26+'[1]Северск'!C26</f>
        <v>5</v>
      </c>
      <c r="D26" s="155">
        <f>'[1]шердатский'!D26+'[1]асино'!D26+'[1]бакчарск'!D26+'[1]ДД1'!D26+'[1]шк-интернат 33'!D26+'[1]дд4'!D26+'[1]крыловск'!D26+'[1]малиновск'!D26+'[1]новиковский'!D26+'[1]санаторный'!D26+'[1]семилуженский'!D26+'[1]тегульдет'!D26+'[1]тогурск'!D26+'[1]уртамск'!D26+'[1]шегарск'!D26+'[1]интерн 6'!D26+'[1]Северск'!D26</f>
        <v>5</v>
      </c>
      <c r="E26" s="155">
        <f>'[1]шердатский'!E26+'[1]асино'!E26+'[1]бакчарск'!E26+'[1]ДД1'!E26+'[1]шк-интернат 33'!E26+'[1]дд4'!E26+'[1]крыловск'!E26+'[1]малиновск'!E26+'[1]новиковский'!E26+'[1]санаторный'!E26+'[1]семилуженский'!E26+'[1]тегульдет'!E26+'[1]тогурск'!E26+'[1]уртамск'!E26+'[1]шегарск'!E26+'[1]интерн 6'!E26+'[1]Северск'!E26</f>
        <v>0</v>
      </c>
      <c r="F26" s="155">
        <f>'[1]шердатский'!F26+'[1]асино'!F26+'[1]бакчарск'!F26+'[1]ДД1'!F26+'[1]шк-интернат 33'!F26+'[1]дд4'!F26+'[1]крыловск'!F26+'[1]малиновск'!F26+'[1]новиковский'!F26+'[1]санаторный'!F26+'[1]семилуженский'!F26+'[1]тегульдет'!F26+'[1]тогурск'!F26+'[1]уртамск'!F26+'[1]шегарск'!F26+'[1]интерн 6'!F26+'[1]Северск'!F26</f>
        <v>0</v>
      </c>
      <c r="G26" s="155">
        <f>'[1]шердатский'!G26+'[1]асино'!G26+'[1]бакчарск'!G26+'[1]ДД1'!G26+'[1]шк-интернат 33'!G26+'[1]дд4'!G26+'[1]крыловск'!G26+'[1]малиновск'!G26+'[1]новиковский'!G26+'[1]санаторный'!G26+'[1]семилуженский'!G26+'[1]тегульдет'!G26+'[1]тогурск'!G26+'[1]уртамск'!G26+'[1]шегарск'!G26+'[1]интерн 6'!G26+'[1]Северск'!G26</f>
        <v>2</v>
      </c>
      <c r="H26" s="155">
        <f>'[1]шердатский'!H26+'[1]асино'!H26+'[1]бакчарск'!H26+'[1]ДД1'!H26+'[1]шк-интернат 33'!H26+'[1]дд4'!H26+'[1]крыловск'!H26+'[1]малиновск'!H26+'[1]новиковский'!H26+'[1]санаторный'!H26+'[1]семилуженский'!H26+'[1]тегульдет'!H26+'[1]тогурск'!H26+'[1]уртамск'!H26+'[1]шегарск'!H26+'[1]интерн 6'!H26+'[1]Северск'!H26</f>
        <v>0</v>
      </c>
      <c r="I26" s="155">
        <f>'[1]шердатский'!I26+'[1]асино'!I26+'[1]бакчарск'!I26+'[1]ДД1'!I26+'[1]шк-интернат 33'!I26+'[1]дд4'!I26+'[1]крыловск'!I26+'[1]малиновск'!I26+'[1]новиковский'!I26+'[1]санаторный'!I26+'[1]семилуженский'!I26+'[1]тегульдет'!I26+'[1]тогурск'!I26+'[1]уртамск'!I26+'[1]шегарск'!I26+'[1]интерн 6'!I26+'[1]Северск'!I26</f>
        <v>0</v>
      </c>
      <c r="J26" s="155">
        <f>'[1]шердатский'!J26+'[1]асино'!J26+'[1]бакчарск'!J26+'[1]ДД1'!J26+'[1]шк-интернат 33'!J26+'[1]дд4'!J26+'[1]крыловск'!J26+'[1]малиновск'!J26+'[1]новиковский'!J26+'[1]санаторный'!J26+'[1]семилуженский'!J26+'[1]тегульдет'!J26+'[1]тогурск'!J26+'[1]уртамск'!J26+'[1]шегарск'!J26+'[1]интерн 6'!J26+'[1]Северск'!J26</f>
        <v>1</v>
      </c>
      <c r="K26" s="155">
        <f>'[1]шердатский'!K26+'[1]асино'!K26+'[1]бакчарск'!K26+'[1]ДД1'!K26+'[1]шк-интернат 33'!K26+'[1]дд4'!K26+'[1]крыловск'!K26+'[1]малиновск'!K26+'[1]новиковский'!K26+'[1]санаторный'!K26+'[1]семилуженский'!K26+'[1]тегульдет'!K26+'[1]тогурск'!K26+'[1]уртамск'!K26+'[1]шегарск'!K26+'[1]интерн 6'!K26+'[1]Северск'!K26</f>
        <v>0</v>
      </c>
      <c r="L26" s="155">
        <f>'[1]шердатский'!L26+'[1]асино'!L26+'[1]бакчарск'!L26+'[1]ДД1'!L26+'[1]шк-интернат 33'!L26+'[1]дд4'!L26+'[1]крыловск'!L26+'[1]малиновск'!L26+'[1]новиковский'!L26+'[1]санаторный'!L26+'[1]семилуженский'!L26+'[1]тегульдет'!L26+'[1]тогурск'!L26+'[1]уртамск'!L26+'[1]шегарск'!L26+'[1]интерн 6'!L26+'[1]Северск'!L26</f>
        <v>0</v>
      </c>
      <c r="M26" s="155">
        <f>'[1]шердатский'!M26+'[1]асино'!M26+'[1]бакчарск'!M26+'[1]ДД1'!M26+'[1]шк-интернат 33'!M26+'[1]дд4'!M26+'[1]крыловск'!M26+'[1]малиновск'!M26+'[1]новиковский'!M26+'[1]санаторный'!M26+'[1]семилуженский'!M26+'[1]тегульдет'!M26+'[1]тогурск'!M26+'[1]уртамск'!M26+'[1]шегарск'!M26+'[1]интерн 6'!M26+'[1]Северск'!M26</f>
        <v>0</v>
      </c>
      <c r="N26" s="155">
        <f>'[1]шердатский'!N26+'[1]асино'!N26+'[1]бакчарск'!N26+'[1]ДД1'!N26+'[1]шк-интернат 33'!N26+'[1]дд4'!N26+'[1]крыловск'!N26+'[1]малиновск'!N26+'[1]новиковский'!N26+'[1]санаторный'!N26+'[1]семилуженский'!N26+'[1]тегульдет'!N26+'[1]тогурск'!N26+'[1]уртамск'!N26+'[1]шегарск'!N26+'[1]интерн 6'!N26+'[1]Северск'!N26</f>
        <v>0</v>
      </c>
      <c r="O26" s="155">
        <f>'[1]шердатский'!O26+'[1]асино'!O26+'[1]бакчарск'!O26+'[1]ДД1'!O26+'[1]шк-интернат 33'!O26+'[1]дд4'!O26+'[1]крыловск'!O26+'[1]малиновск'!O26+'[1]новиковский'!O26+'[1]санаторный'!O26+'[1]семилуженский'!O26+'[1]тегульдет'!O26+'[1]тогурск'!O26+'[1]уртамск'!O26+'[1]шегарск'!O26+'[1]интерн 6'!O26+'[1]Северск'!O26</f>
        <v>0</v>
      </c>
      <c r="P26" s="140">
        <f t="shared" si="2"/>
        <v>8</v>
      </c>
      <c r="Q26" s="155">
        <f>'[1]шердатский'!Q26+'[1]асино'!Q26+'[1]бакчарск'!Q26+'[1]ДД1'!Q26+'[1]шк-интернат 33'!Q26+'[1]дд4'!Q26+'[1]крыловск'!Q26+'[1]малиновск'!Q26+'[1]новиковский'!Q26+'[1]санаторный'!Q26+'[1]семилуженский'!Q26+'[1]тегульдет'!Q26+'[1]тогурск'!Q26+'[1]уртамск'!Q26+'[1]шегарск'!Q26+'[1]интерн 6'!Q26+'[1]Северск'!Q26</f>
        <v>0</v>
      </c>
      <c r="R26" s="155">
        <f>'[1]шердатский'!R26+'[1]асино'!R26+'[1]бакчарск'!R26+'[1]ДД1'!R26+'[1]шк-интернат 33'!R26+'[1]дд4'!R26+'[1]крыловск'!R26+'[1]малиновск'!R26+'[1]новиковский'!R26+'[1]санаторный'!R26+'[1]семилуженский'!R26+'[1]тегульдет'!R26+'[1]тогурск'!R26+'[1]уртамск'!R26+'[1]шегарск'!R26+'[1]интерн 6'!R26+'[1]Северск'!R26</f>
        <v>1</v>
      </c>
      <c r="S26" s="155">
        <f>'[1]шердатский'!S26+'[1]асино'!S26+'[1]бакчарск'!S26+'[1]ДД1'!S26+'[1]шк-интернат 33'!S26+'[1]дд4'!S26+'[1]крыловск'!S26+'[1]малиновск'!S26+'[1]новиковский'!S26+'[1]санаторный'!S26+'[1]семилуженский'!S26+'[1]тегульдет'!S26+'[1]тогурск'!S26+'[1]уртамск'!S26+'[1]шегарск'!S26+'[1]интерн 6'!S26+'[1]Северск'!S26</f>
        <v>0</v>
      </c>
      <c r="T26" s="155">
        <f>'[1]шердатский'!T26+'[1]асино'!T26+'[1]бакчарск'!T26+'[1]ДД1'!T26+'[1]шк-интернат 33'!T26+'[1]дд4'!T26+'[1]крыловск'!T26+'[1]малиновск'!T26+'[1]новиковский'!T26+'[1]санаторный'!T26+'[1]семилуженский'!T26+'[1]тегульдет'!T26+'[1]тогурск'!T26+'[1]уртамск'!T26+'[1]шегарск'!T26+'[1]интерн 6'!T26+'[1]Северск'!T26</f>
        <v>0</v>
      </c>
      <c r="U26" s="155">
        <f>'[1]шердатский'!U26+'[1]асино'!U26+'[1]бакчарск'!U26+'[1]ДД1'!U26+'[1]шк-интернат 33'!U26+'[1]дд4'!U26+'[1]крыловск'!U26+'[1]малиновск'!U26+'[1]новиковский'!U26+'[1]санаторный'!U26+'[1]семилуженский'!U26+'[1]тегульдет'!U26+'[1]тогурск'!U26+'[1]уртамск'!U26+'[1]шегарск'!U26+'[1]интерн 6'!U26+'[1]Северск'!U26</f>
        <v>0</v>
      </c>
      <c r="V26" s="155">
        <f>'[1]шердатский'!V26+'[1]асино'!V26+'[1]бакчарск'!V26+'[1]ДД1'!V26+'[1]шк-интернат 33'!V26+'[1]дд4'!V26+'[1]крыловск'!V26+'[1]малиновск'!V26+'[1]новиковский'!V26+'[1]санаторный'!V26+'[1]семилуженский'!V26+'[1]тегульдет'!V26+'[1]тогурск'!V26+'[1]уртамск'!V26+'[1]шегарск'!V26+'[1]интерн 6'!V26+'[1]Северск'!V26</f>
        <v>0</v>
      </c>
      <c r="W26" s="155">
        <f>'[1]шердатский'!W26+'[1]асино'!W26+'[1]бакчарск'!W26+'[1]ДД1'!W26+'[1]шк-интернат 33'!W26+'[1]дд4'!W26+'[1]крыловск'!W26+'[1]малиновск'!W26+'[1]новиковский'!W26+'[1]санаторный'!W26+'[1]семилуженский'!W26+'[1]тегульдет'!W26+'[1]тогурск'!W26+'[1]уртамск'!W26+'[1]шегарск'!W26+'[1]интерн 6'!W26+'[1]Северск'!W26</f>
        <v>0</v>
      </c>
      <c r="X26" s="155">
        <f>'[1]шердатский'!X26+'[1]асино'!X26+'[1]бакчарск'!X26+'[1]ДД1'!X26+'[1]шк-интернат 33'!X26+'[1]дд4'!X26+'[1]крыловск'!X26+'[1]малиновск'!X26+'[1]новиковский'!X26+'[1]санаторный'!X26+'[1]семилуженский'!X26+'[1]тегульдет'!X26+'[1]тогурск'!X26+'[1]уртамск'!X26+'[1]шегарск'!X26+'[1]интерн 6'!X26+'[1]Северск'!X26</f>
        <v>0</v>
      </c>
      <c r="Y26" s="155">
        <f>'[1]шердатский'!Y26+'[1]асино'!Y26+'[1]бакчарск'!Y26+'[1]ДД1'!Y26+'[1]шк-интернат 33'!Y26+'[1]дд4'!Y26+'[1]крыловск'!Y26+'[1]малиновск'!Y26+'[1]новиковский'!Y26+'[1]санаторный'!Y26+'[1]семилуженский'!Y26+'[1]тегульдет'!Y26+'[1]тогурск'!Y26+'[1]уртамск'!Y26+'[1]шегарск'!Y26+'[1]интерн 6'!Y26+'[1]Северск'!Y26</f>
        <v>0</v>
      </c>
      <c r="Z26" s="155">
        <f>'[1]шердатский'!Z26+'[1]асино'!Z26+'[1]бакчарск'!Z26+'[1]ДД1'!Z26+'[1]шк-интернат 33'!Z26+'[1]дд4'!Z26+'[1]крыловск'!Z26+'[1]малиновск'!Z26+'[1]новиковский'!Z26+'[1]санаторный'!Z26+'[1]семилуженский'!Z26+'[1]тегульдет'!Z26+'[1]тогурск'!Z26+'[1]уртамск'!Z26+'[1]шегарск'!Z26+'[1]интерн 6'!Z26+'[1]Северск'!Z26</f>
        <v>0</v>
      </c>
      <c r="AA26" s="155">
        <f>'[1]шердатский'!AA26+'[1]асино'!AA26+'[1]бакчарск'!AA26+'[1]ДД1'!AA26+'[1]шк-интернат 33'!AA26+'[1]дд4'!AA26+'[1]крыловск'!AA26+'[1]малиновск'!AA26+'[1]новиковский'!AA26+'[1]санаторный'!AA26+'[1]семилуженский'!AA26+'[1]тегульдет'!AA26+'[1]тогурск'!AA26+'[1]уртамск'!AA26+'[1]шегарск'!AA26+'[1]интерн 6'!AA26+'[1]Северск'!AA26</f>
        <v>0</v>
      </c>
      <c r="AB26" s="155">
        <f>'[1]шердатский'!AB26+'[1]асино'!AB26+'[1]бакчарск'!AB26+'[1]ДД1'!AB26+'[1]шк-интернат 33'!AB26+'[1]дд4'!AB26+'[1]крыловск'!AB26+'[1]малиновск'!AB26+'[1]новиковский'!AB26+'[1]санаторный'!AB26+'[1]семилуженский'!AB26+'[1]тегульдет'!AB26+'[1]тогурск'!AB26+'[1]уртамск'!AB26+'[1]шегарск'!AB26+'[1]интерн 6'!AB26+'[1]Северск'!AB26</f>
        <v>0</v>
      </c>
      <c r="AC26" s="155">
        <f>'[1]шердатский'!AC26+'[1]асино'!AC26+'[1]бакчарск'!AC26+'[1]ДД1'!AC26+'[1]шк-интернат 33'!AC26+'[1]дд4'!AC26+'[1]крыловск'!AC26+'[1]малиновск'!AC26+'[1]новиковский'!AC26+'[1]санаторный'!AC26+'[1]семилуженский'!AC26+'[1]тегульдет'!AC26+'[1]тогурск'!AC26+'[1]уртамск'!AC26+'[1]шегарск'!AC26+'[1]интерн 6'!AC26+'[1]Северск'!AC26</f>
        <v>0</v>
      </c>
      <c r="AD26" s="155">
        <f>'[1]шердатский'!AD26+'[1]асино'!AD26+'[1]бакчарск'!AD26+'[1]ДД1'!AD26+'[1]шк-интернат 33'!AD26+'[1]дд4'!AD26+'[1]крыловск'!AD26+'[1]малиновск'!AD26+'[1]новиковский'!AD26+'[1]санаторный'!AD26+'[1]семилуженский'!AD26+'[1]тегульдет'!AD26+'[1]тогурск'!AD26+'[1]уртамск'!AD26+'[1]шегарск'!AD26+'[1]интерн 6'!AD26+'[1]Северск'!AD26</f>
        <v>16</v>
      </c>
      <c r="AE26" s="155">
        <f>'[1]шердатский'!AE26+'[1]асино'!AE26+'[1]бакчарск'!AE26+'[1]ДД1'!AE26+'[1]шк-интернат 33'!AE26+'[1]дд4'!AE26+'[1]крыловск'!AE26+'[1]малиновск'!AE26+'[1]новиковский'!AE26+'[1]санаторный'!AE26+'[1]семилуженский'!AE26+'[1]тегульдет'!AE26+'[1]тогурск'!AE26+'[1]уртамск'!AE26+'[1]шегарск'!AE26+'[1]интерн 6'!AE26+'[1]Северск'!AE26</f>
        <v>4</v>
      </c>
    </row>
    <row r="27" spans="1:31" ht="12">
      <c r="A27" s="15" t="s">
        <v>139</v>
      </c>
      <c r="B27" s="155">
        <f>'[1]шердатский'!B27+'[1]асино'!B27+'[1]бакчарск'!B27+'[1]ДД1'!B27+'[1]шк-интернат 33'!B27+'[1]дд4'!B27+'[1]крыловск'!B27+'[1]малиновск'!B27+'[1]новиковский'!B27+'[1]санаторный'!B27+'[1]семилуженский'!B27+'[1]тегульдет'!B27+'[1]тогурск'!B27+'[1]уртамск'!B27+'[1]шегарск'!B27+'[1]интерн 6'!B27+'[1]Северск'!B27</f>
        <v>22</v>
      </c>
      <c r="C27" s="155">
        <f>'[1]шердатский'!C27+'[1]асино'!C27+'[1]бакчарск'!C27+'[1]ДД1'!C27+'[1]шк-интернат 33'!C27+'[1]дд4'!C27+'[1]крыловск'!C27+'[1]малиновск'!C27+'[1]новиковский'!C27+'[1]санаторный'!C27+'[1]семилуженский'!C27+'[1]тегульдет'!C27+'[1]тогурск'!C27+'[1]уртамск'!C27+'[1]шегарск'!C27+'[1]интерн 6'!C27+'[1]Северск'!C27</f>
        <v>7</v>
      </c>
      <c r="D27" s="155">
        <f>'[1]шердатский'!D27+'[1]асино'!D27+'[1]бакчарск'!D27+'[1]ДД1'!D27+'[1]шк-интернат 33'!D27+'[1]дд4'!D27+'[1]крыловск'!D27+'[1]малиновск'!D27+'[1]новиковский'!D27+'[1]санаторный'!D27+'[1]семилуженский'!D27+'[1]тегульдет'!D27+'[1]тогурск'!D27+'[1]уртамск'!D27+'[1]шегарск'!D27+'[1]интерн 6'!D27+'[1]Северск'!D27</f>
        <v>4</v>
      </c>
      <c r="E27" s="155">
        <f>'[1]шердатский'!E27+'[1]асино'!E27+'[1]бакчарск'!E27+'[1]ДД1'!E27+'[1]шк-интернат 33'!E27+'[1]дд4'!E27+'[1]крыловск'!E27+'[1]малиновск'!E27+'[1]новиковский'!E27+'[1]санаторный'!E27+'[1]семилуженский'!E27+'[1]тегульдет'!E27+'[1]тогурск'!E27+'[1]уртамск'!E27+'[1]шегарск'!E27+'[1]интерн 6'!E27+'[1]Северск'!E27</f>
        <v>1</v>
      </c>
      <c r="F27" s="155">
        <f>'[1]шердатский'!F27+'[1]асино'!F27+'[1]бакчарск'!F27+'[1]ДД1'!F27+'[1]шк-интернат 33'!F27+'[1]дд4'!F27+'[1]крыловск'!F27+'[1]малиновск'!F27+'[1]новиковский'!F27+'[1]санаторный'!F27+'[1]семилуженский'!F27+'[1]тегульдет'!F27+'[1]тогурск'!F27+'[1]уртамск'!F27+'[1]шегарск'!F27+'[1]интерн 6'!F27+'[1]Северск'!F27</f>
        <v>0</v>
      </c>
      <c r="G27" s="155">
        <f>'[1]шердатский'!G27+'[1]асино'!G27+'[1]бакчарск'!G27+'[1]ДД1'!G27+'[1]шк-интернат 33'!G27+'[1]дд4'!G27+'[1]крыловск'!G27+'[1]малиновск'!G27+'[1]новиковский'!G27+'[1]санаторный'!G27+'[1]семилуженский'!G27+'[1]тегульдет'!G27+'[1]тогурск'!G27+'[1]уртамск'!G27+'[1]шегарск'!G27+'[1]интерн 6'!G27+'[1]Северск'!G27</f>
        <v>1</v>
      </c>
      <c r="H27" s="155">
        <f>'[1]шердатский'!H27+'[1]асино'!H27+'[1]бакчарск'!H27+'[1]ДД1'!H27+'[1]шк-интернат 33'!H27+'[1]дд4'!H27+'[1]крыловск'!H27+'[1]малиновск'!H27+'[1]новиковский'!H27+'[1]санаторный'!H27+'[1]семилуженский'!H27+'[1]тегульдет'!H27+'[1]тогурск'!H27+'[1]уртамск'!H27+'[1]шегарск'!H27+'[1]интерн 6'!H27+'[1]Северск'!H27</f>
        <v>0</v>
      </c>
      <c r="I27" s="155">
        <f>'[1]шердатский'!I27+'[1]асино'!I27+'[1]бакчарск'!I27+'[1]ДД1'!I27+'[1]шк-интернат 33'!I27+'[1]дд4'!I27+'[1]крыловск'!I27+'[1]малиновск'!I27+'[1]новиковский'!I27+'[1]санаторный'!I27+'[1]семилуженский'!I27+'[1]тегульдет'!I27+'[1]тогурск'!I27+'[1]уртамск'!I27+'[1]шегарск'!I27+'[1]интерн 6'!I27+'[1]Северск'!I27</f>
        <v>0</v>
      </c>
      <c r="J27" s="155">
        <f>'[1]шердатский'!J27+'[1]асино'!J27+'[1]бакчарск'!J27+'[1]ДД1'!J27+'[1]шк-интернат 33'!J27+'[1]дд4'!J27+'[1]крыловск'!J27+'[1]малиновск'!J27+'[1]новиковский'!J27+'[1]санаторный'!J27+'[1]семилуженский'!J27+'[1]тегульдет'!J27+'[1]тогурск'!J27+'[1]уртамск'!J27+'[1]шегарск'!J27+'[1]интерн 6'!J27+'[1]Северск'!J27</f>
        <v>2</v>
      </c>
      <c r="K27" s="155">
        <f>'[1]шердатский'!K27+'[1]асино'!K27+'[1]бакчарск'!K27+'[1]ДД1'!K27+'[1]шк-интернат 33'!K27+'[1]дд4'!K27+'[1]крыловск'!K27+'[1]малиновск'!K27+'[1]новиковский'!K27+'[1]санаторный'!K27+'[1]семилуженский'!K27+'[1]тегульдет'!K27+'[1]тогурск'!K27+'[1]уртамск'!K27+'[1]шегарск'!K27+'[1]интерн 6'!K27+'[1]Северск'!K27</f>
        <v>0</v>
      </c>
      <c r="L27" s="155">
        <f>'[1]шердатский'!L27+'[1]асино'!L27+'[1]бакчарск'!L27+'[1]ДД1'!L27+'[1]шк-интернат 33'!L27+'[1]дд4'!L27+'[1]крыловск'!L27+'[1]малиновск'!L27+'[1]новиковский'!L27+'[1]санаторный'!L27+'[1]семилуженский'!L27+'[1]тегульдет'!L27+'[1]тогурск'!L27+'[1]уртамск'!L27+'[1]шегарск'!L27+'[1]интерн 6'!L27+'[1]Северск'!L27</f>
        <v>0</v>
      </c>
      <c r="M27" s="155">
        <f>'[1]шердатский'!M27+'[1]асино'!M27+'[1]бакчарск'!M27+'[1]ДД1'!M27+'[1]шк-интернат 33'!M27+'[1]дд4'!M27+'[1]крыловск'!M27+'[1]малиновск'!M27+'[1]новиковский'!M27+'[1]санаторный'!M27+'[1]семилуженский'!M27+'[1]тегульдет'!M27+'[1]тогурск'!M27+'[1]уртамск'!M27+'[1]шегарск'!M27+'[1]интерн 6'!M27+'[1]Северск'!M27</f>
        <v>0</v>
      </c>
      <c r="N27" s="155">
        <f>'[1]шердатский'!N27+'[1]асино'!N27+'[1]бакчарск'!N27+'[1]ДД1'!N27+'[1]шк-интернат 33'!N27+'[1]дд4'!N27+'[1]крыловск'!N27+'[1]малиновск'!N27+'[1]новиковский'!N27+'[1]санаторный'!N27+'[1]семилуженский'!N27+'[1]тегульдет'!N27+'[1]тогурск'!N27+'[1]уртамск'!N27+'[1]шегарск'!N27+'[1]интерн 6'!N27+'[1]Северск'!N27</f>
        <v>0</v>
      </c>
      <c r="O27" s="155">
        <f>'[1]шердатский'!O27+'[1]асино'!O27+'[1]бакчарск'!O27+'[1]ДД1'!O27+'[1]шк-интернат 33'!O27+'[1]дд4'!O27+'[1]крыловск'!O27+'[1]малиновск'!O27+'[1]новиковский'!O27+'[1]санаторный'!O27+'[1]семилуженский'!O27+'[1]тегульдет'!O27+'[1]тогурск'!O27+'[1]уртамск'!O27+'[1]шегарск'!O27+'[1]интерн 6'!O27+'[1]Северск'!O27</f>
        <v>0</v>
      </c>
      <c r="P27" s="140">
        <f t="shared" si="2"/>
        <v>7</v>
      </c>
      <c r="Q27" s="155">
        <f>'[1]шердатский'!Q27+'[1]асино'!Q27+'[1]бакчарск'!Q27+'[1]ДД1'!Q27+'[1]шк-интернат 33'!Q27+'[1]дд4'!Q27+'[1]крыловск'!Q27+'[1]малиновск'!Q27+'[1]новиковский'!Q27+'[1]санаторный'!Q27+'[1]семилуженский'!Q27+'[1]тегульдет'!Q27+'[1]тогурск'!Q27+'[1]уртамск'!Q27+'[1]шегарск'!Q27+'[1]интерн 6'!Q27+'[1]Северск'!Q27</f>
        <v>0</v>
      </c>
      <c r="R27" s="155">
        <f>'[1]шердатский'!R27+'[1]асино'!R27+'[1]бакчарск'!R27+'[1]ДД1'!R27+'[1]шк-интернат 33'!R27+'[1]дд4'!R27+'[1]крыловск'!R27+'[1]малиновск'!R27+'[1]новиковский'!R27+'[1]санаторный'!R27+'[1]семилуженский'!R27+'[1]тегульдет'!R27+'[1]тогурск'!R27+'[1]уртамск'!R27+'[1]шегарск'!R27+'[1]интерн 6'!R27+'[1]Северск'!R27</f>
        <v>0</v>
      </c>
      <c r="S27" s="155">
        <f>'[1]шердатский'!S27+'[1]асино'!S27+'[1]бакчарск'!S27+'[1]ДД1'!S27+'[1]шк-интернат 33'!S27+'[1]дд4'!S27+'[1]крыловск'!S27+'[1]малиновск'!S27+'[1]новиковский'!S27+'[1]санаторный'!S27+'[1]семилуженский'!S27+'[1]тегульдет'!S27+'[1]тогурск'!S27+'[1]уртамск'!S27+'[1]шегарск'!S27+'[1]интерн 6'!S27+'[1]Северск'!S27</f>
        <v>0</v>
      </c>
      <c r="T27" s="155">
        <f>'[1]шердатский'!T27+'[1]асино'!T27+'[1]бакчарск'!T27+'[1]ДД1'!T27+'[1]шк-интернат 33'!T27+'[1]дд4'!T27+'[1]крыловск'!T27+'[1]малиновск'!T27+'[1]новиковский'!T27+'[1]санаторный'!T27+'[1]семилуженский'!T27+'[1]тегульдет'!T27+'[1]тогурск'!T27+'[1]уртамск'!T27+'[1]шегарск'!T27+'[1]интерн 6'!T27+'[1]Северск'!T27</f>
        <v>0</v>
      </c>
      <c r="U27" s="155">
        <f>'[1]шердатский'!U27+'[1]асино'!U27+'[1]бакчарск'!U27+'[1]ДД1'!U27+'[1]шк-интернат 33'!U27+'[1]дд4'!U27+'[1]крыловск'!U27+'[1]малиновск'!U27+'[1]новиковский'!U27+'[1]санаторный'!U27+'[1]семилуженский'!U27+'[1]тегульдет'!U27+'[1]тогурск'!U27+'[1]уртамск'!U27+'[1]шегарск'!U27+'[1]интерн 6'!U27+'[1]Северск'!U27</f>
        <v>0</v>
      </c>
      <c r="V27" s="155">
        <f>'[1]шердатский'!V27+'[1]асино'!V27+'[1]бакчарск'!V27+'[1]ДД1'!V27+'[1]шк-интернат 33'!V27+'[1]дд4'!V27+'[1]крыловск'!V27+'[1]малиновск'!V27+'[1]новиковский'!V27+'[1]санаторный'!V27+'[1]семилуженский'!V27+'[1]тегульдет'!V27+'[1]тогурск'!V27+'[1]уртамск'!V27+'[1]шегарск'!V27+'[1]интерн 6'!V27+'[1]Северск'!V27</f>
        <v>0</v>
      </c>
      <c r="W27" s="155">
        <f>'[1]шердатский'!W27+'[1]асино'!W27+'[1]бакчарск'!W27+'[1]ДД1'!W27+'[1]шк-интернат 33'!W27+'[1]дд4'!W27+'[1]крыловск'!W27+'[1]малиновск'!W27+'[1]новиковский'!W27+'[1]санаторный'!W27+'[1]семилуженский'!W27+'[1]тегульдет'!W27+'[1]тогурск'!W27+'[1]уртамск'!W27+'[1]шегарск'!W27+'[1]интерн 6'!W27+'[1]Северск'!W27</f>
        <v>0</v>
      </c>
      <c r="X27" s="155">
        <f>'[1]шердатский'!X27+'[1]асино'!X27+'[1]бакчарск'!X27+'[1]ДД1'!X27+'[1]шк-интернат 33'!X27+'[1]дд4'!X27+'[1]крыловск'!X27+'[1]малиновск'!X27+'[1]новиковский'!X27+'[1]санаторный'!X27+'[1]семилуженский'!X27+'[1]тегульдет'!X27+'[1]тогурск'!X27+'[1]уртамск'!X27+'[1]шегарск'!X27+'[1]интерн 6'!X27+'[1]Северск'!X27</f>
        <v>1</v>
      </c>
      <c r="Y27" s="155">
        <f>'[1]шердатский'!Y27+'[1]асино'!Y27+'[1]бакчарск'!Y27+'[1]ДД1'!Y27+'[1]шк-интернат 33'!Y27+'[1]дд4'!Y27+'[1]крыловск'!Y27+'[1]малиновск'!Y27+'[1]новиковский'!Y27+'[1]санаторный'!Y27+'[1]семилуженский'!Y27+'[1]тегульдет'!Y27+'[1]тогурск'!Y27+'[1]уртамск'!Y27+'[1]шегарск'!Y27+'[1]интерн 6'!Y27+'[1]Северск'!Y27</f>
        <v>0</v>
      </c>
      <c r="Z27" s="155">
        <f>'[1]шердатский'!Z27+'[1]асино'!Z27+'[1]бакчарск'!Z27+'[1]ДД1'!Z27+'[1]шк-интернат 33'!Z27+'[1]дд4'!Z27+'[1]крыловск'!Z27+'[1]малиновск'!Z27+'[1]новиковский'!Z27+'[1]санаторный'!Z27+'[1]семилуженский'!Z27+'[1]тегульдет'!Z27+'[1]тогурск'!Z27+'[1]уртамск'!Z27+'[1]шегарск'!Z27+'[1]интерн 6'!Z27+'[1]Северск'!Z27</f>
        <v>1</v>
      </c>
      <c r="AA27" s="155">
        <f>'[1]шердатский'!AA27+'[1]асино'!AA27+'[1]бакчарск'!AA27+'[1]ДД1'!AA27+'[1]шк-интернат 33'!AA27+'[1]дд4'!AA27+'[1]крыловск'!AA27+'[1]малиновск'!AA27+'[1]новиковский'!AA27+'[1]санаторный'!AA27+'[1]семилуженский'!AA27+'[1]тегульдет'!AA27+'[1]тогурск'!AA27+'[1]уртамск'!AA27+'[1]шегарск'!AA27+'[1]интерн 6'!AA27+'[1]Северск'!AA27</f>
        <v>1</v>
      </c>
      <c r="AB27" s="155">
        <f>'[1]шердатский'!AB27+'[1]асино'!AB27+'[1]бакчарск'!AB27+'[1]ДД1'!AB27+'[1]шк-интернат 33'!AB27+'[1]дд4'!AB27+'[1]крыловск'!AB27+'[1]малиновск'!AB27+'[1]новиковский'!AB27+'[1]санаторный'!AB27+'[1]семилуженский'!AB27+'[1]тегульдет'!AB27+'[1]тогурск'!AB27+'[1]уртамск'!AB27+'[1]шегарск'!AB27+'[1]интерн 6'!AB27+'[1]Северск'!AB27</f>
        <v>0</v>
      </c>
      <c r="AC27" s="155">
        <f>'[1]шердатский'!AC27+'[1]асино'!AC27+'[1]бакчарск'!AC27+'[1]ДД1'!AC27+'[1]шк-интернат 33'!AC27+'[1]дд4'!AC27+'[1]крыловск'!AC27+'[1]малиновск'!AC27+'[1]новиковский'!AC27+'[1]санаторный'!AC27+'[1]семилуженский'!AC27+'[1]тегульдет'!AC27+'[1]тогурск'!AC27+'[1]уртамск'!AC27+'[1]шегарск'!AC27+'[1]интерн 6'!AC27+'[1]Северск'!AC27</f>
        <v>3</v>
      </c>
      <c r="AD27" s="155">
        <f>'[1]шердатский'!AD27+'[1]асино'!AD27+'[1]бакчарск'!AD27+'[1]ДД1'!AD27+'[1]шк-интернат 33'!AD27+'[1]дд4'!AD27+'[1]крыловск'!AD27+'[1]малиновск'!AD27+'[1]новиковский'!AD27+'[1]санаторный'!AD27+'[1]семилуженский'!AD27+'[1]тегульдет'!AD27+'[1]тогурск'!AD27+'[1]уртамск'!AD27+'[1]шегарск'!AD27+'[1]интерн 6'!AD27+'[1]Северск'!AD27</f>
        <v>19</v>
      </c>
      <c r="AE27" s="155">
        <f>'[1]шердатский'!AE27+'[1]асино'!AE27+'[1]бакчарск'!AE27+'[1]ДД1'!AE27+'[1]шк-интернат 33'!AE27+'[1]дд4'!AE27+'[1]крыловск'!AE27+'[1]малиновск'!AE27+'[1]новиковский'!AE27+'[1]санаторный'!AE27+'[1]семилуженский'!AE27+'[1]тегульдет'!AE27+'[1]тогурск'!AE27+'[1]уртамск'!AE27+'[1]шегарск'!AE27+'[1]интерн 6'!AE27+'[1]Северск'!AE27</f>
        <v>6</v>
      </c>
    </row>
    <row r="28" spans="1:31" ht="12">
      <c r="A28" s="15" t="s">
        <v>140</v>
      </c>
      <c r="B28" s="155">
        <f>'[1]шердатский'!B28+'[1]асино'!B28+'[1]бакчарск'!B28+'[1]ДД1'!B28+'[1]шк-интернат 33'!B28+'[1]дд4'!B28+'[1]крыловск'!B28+'[1]малиновск'!B28+'[1]новиковский'!B28+'[1]санаторный'!B28+'[1]семилуженский'!B28+'[1]тегульдет'!B28+'[1]тогурск'!B28+'[1]уртамск'!B28+'[1]шегарск'!B28+'[1]интерн 6'!B28+'[1]Северск'!B28</f>
        <v>28</v>
      </c>
      <c r="C28" s="155">
        <f>'[1]шердатский'!C28+'[1]асино'!C28+'[1]бакчарск'!C28+'[1]ДД1'!C28+'[1]шк-интернат 33'!C28+'[1]дд4'!C28+'[1]крыловск'!C28+'[1]малиновск'!C28+'[1]новиковский'!C28+'[1]санаторный'!C28+'[1]семилуженский'!C28+'[1]тегульдет'!C28+'[1]тогурск'!C28+'[1]уртамск'!C28+'[1]шегарск'!C28+'[1]интерн 6'!C28+'[1]Северск'!C28</f>
        <v>10</v>
      </c>
      <c r="D28" s="155">
        <f>'[1]шердатский'!D28+'[1]асино'!D28+'[1]бакчарск'!D28+'[1]ДД1'!D28+'[1]шк-интернат 33'!D28+'[1]дд4'!D28+'[1]крыловск'!D28+'[1]малиновск'!D28+'[1]новиковский'!D28+'[1]санаторный'!D28+'[1]семилуженский'!D28+'[1]тегульдет'!D28+'[1]тогурск'!D28+'[1]уртамск'!D28+'[1]шегарск'!D28+'[1]интерн 6'!D28+'[1]Северск'!D28</f>
        <v>8</v>
      </c>
      <c r="E28" s="155">
        <f>'[1]шердатский'!E28+'[1]асино'!E28+'[1]бакчарск'!E28+'[1]ДД1'!E28+'[1]шк-интернат 33'!E28+'[1]дд4'!E28+'[1]крыловск'!E28+'[1]малиновск'!E28+'[1]новиковский'!E28+'[1]санаторный'!E28+'[1]семилуженский'!E28+'[1]тегульдет'!E28+'[1]тогурск'!E28+'[1]уртамск'!E28+'[1]шегарск'!E28+'[1]интерн 6'!E28+'[1]Северск'!E28</f>
        <v>1</v>
      </c>
      <c r="F28" s="155">
        <f>'[1]шердатский'!F28+'[1]асино'!F28+'[1]бакчарск'!F28+'[1]ДД1'!F28+'[1]шк-интернат 33'!F28+'[1]дд4'!F28+'[1]крыловск'!F28+'[1]малиновск'!F28+'[1]новиковский'!F28+'[1]санаторный'!F28+'[1]семилуженский'!F28+'[1]тегульдет'!F28+'[1]тогурск'!F28+'[1]уртамск'!F28+'[1]шегарск'!F28+'[1]интерн 6'!F28+'[1]Северск'!F28</f>
        <v>0</v>
      </c>
      <c r="G28" s="155">
        <f>'[1]шердатский'!G28+'[1]асино'!G28+'[1]бакчарск'!G28+'[1]ДД1'!G28+'[1]шк-интернат 33'!G28+'[1]дд4'!G28+'[1]крыловск'!G28+'[1]малиновск'!G28+'[1]новиковский'!G28+'[1]санаторный'!G28+'[1]семилуженский'!G28+'[1]тегульдет'!G28+'[1]тогурск'!G28+'[1]уртамск'!G28+'[1]шегарск'!G28+'[1]интерн 6'!G28+'[1]Северск'!G28</f>
        <v>1</v>
      </c>
      <c r="H28" s="155">
        <f>'[1]шердатский'!H28+'[1]асино'!H28+'[1]бакчарск'!H28+'[1]ДД1'!H28+'[1]шк-интернат 33'!H28+'[1]дд4'!H28+'[1]крыловск'!H28+'[1]малиновск'!H28+'[1]новиковский'!H28+'[1]санаторный'!H28+'[1]семилуженский'!H28+'[1]тегульдет'!H28+'[1]тогурск'!H28+'[1]уртамск'!H28+'[1]шегарск'!H28+'[1]интерн 6'!H28+'[1]Северск'!H28</f>
        <v>2</v>
      </c>
      <c r="I28" s="155">
        <f>'[1]шердатский'!I28+'[1]асино'!I28+'[1]бакчарск'!I28+'[1]ДД1'!I28+'[1]шк-интернат 33'!I28+'[1]дд4'!I28+'[1]крыловск'!I28+'[1]малиновск'!I28+'[1]новиковский'!I28+'[1]санаторный'!I28+'[1]семилуженский'!I28+'[1]тегульдет'!I28+'[1]тогурск'!I28+'[1]уртамск'!I28+'[1]шегарск'!I28+'[1]интерн 6'!I28+'[1]Северск'!I28</f>
        <v>1</v>
      </c>
      <c r="J28" s="155">
        <f>'[1]шердатский'!J28+'[1]асино'!J28+'[1]бакчарск'!J28+'[1]ДД1'!J28+'[1]шк-интернат 33'!J28+'[1]дд4'!J28+'[1]крыловск'!J28+'[1]малиновск'!J28+'[1]новиковский'!J28+'[1]санаторный'!J28+'[1]семилуженский'!J28+'[1]тегульдет'!J28+'[1]тогурск'!J28+'[1]уртамск'!J28+'[1]шегарск'!J28+'[1]интерн 6'!J28+'[1]Северск'!J28</f>
        <v>1</v>
      </c>
      <c r="K28" s="155">
        <f>'[1]шердатский'!K28+'[1]асино'!K28+'[1]бакчарск'!K28+'[1]ДД1'!K28+'[1]шк-интернат 33'!K28+'[1]дд4'!K28+'[1]крыловск'!K28+'[1]малиновск'!K28+'[1]новиковский'!K28+'[1]санаторный'!K28+'[1]семилуженский'!K28+'[1]тегульдет'!K28+'[1]тогурск'!K28+'[1]уртамск'!K28+'[1]шегарск'!K28+'[1]интерн 6'!K28+'[1]Северск'!K28</f>
        <v>1</v>
      </c>
      <c r="L28" s="155">
        <f>'[1]шердатский'!L28+'[1]асино'!L28+'[1]бакчарск'!L28+'[1]ДД1'!L28+'[1]шк-интернат 33'!L28+'[1]дд4'!L28+'[1]крыловск'!L28+'[1]малиновск'!L28+'[1]новиковский'!L28+'[1]санаторный'!L28+'[1]семилуженский'!L28+'[1]тегульдет'!L28+'[1]тогурск'!L28+'[1]уртамск'!L28+'[1]шегарск'!L28+'[1]интерн 6'!L28+'[1]Северск'!L28</f>
        <v>0</v>
      </c>
      <c r="M28" s="155">
        <f>'[1]шердатский'!M28+'[1]асино'!M28+'[1]бакчарск'!M28+'[1]ДД1'!M28+'[1]шк-интернат 33'!M28+'[1]дд4'!M28+'[1]крыловск'!M28+'[1]малиновск'!M28+'[1]новиковский'!M28+'[1]санаторный'!M28+'[1]семилуженский'!M28+'[1]тегульдет'!M28+'[1]тогурск'!M28+'[1]уртамск'!M28+'[1]шегарск'!M28+'[1]интерн 6'!M28+'[1]Северск'!M28</f>
        <v>0</v>
      </c>
      <c r="N28" s="155">
        <f>'[1]шердатский'!N28+'[1]асино'!N28+'[1]бакчарск'!N28+'[1]ДД1'!N28+'[1]шк-интернат 33'!N28+'[1]дд4'!N28+'[1]крыловск'!N28+'[1]малиновск'!N28+'[1]новиковский'!N28+'[1]санаторный'!N28+'[1]семилуженский'!N28+'[1]тегульдет'!N28+'[1]тогурск'!N28+'[1]уртамск'!N28+'[1]шегарск'!N28+'[1]интерн 6'!N28+'[1]Северск'!N28</f>
        <v>0</v>
      </c>
      <c r="O28" s="155">
        <f>'[1]шердатский'!O28+'[1]асино'!O28+'[1]бакчарск'!O28+'[1]ДД1'!O28+'[1]шк-интернат 33'!O28+'[1]дд4'!O28+'[1]крыловск'!O28+'[1]малиновск'!O28+'[1]новиковский'!O28+'[1]санаторный'!O28+'[1]семилуженский'!O28+'[1]тегульдет'!O28+'[1]тогурск'!O28+'[1]уртамск'!O28+'[1]шегарск'!O28+'[1]интерн 6'!O28+'[1]Северск'!O28</f>
        <v>0</v>
      </c>
      <c r="P28" s="140">
        <f aca="true" t="shared" si="3" ref="P28:P35">B28+D28-AD28</f>
        <v>9</v>
      </c>
      <c r="Q28" s="155">
        <f>'[1]шердатский'!Q28+'[1]асино'!Q28+'[1]бакчарск'!Q28+'[1]ДД1'!Q28+'[1]шк-интернат 33'!Q28+'[1]дд4'!Q28+'[1]крыловск'!Q28+'[1]малиновск'!Q28+'[1]новиковский'!Q28+'[1]санаторный'!Q28+'[1]семилуженский'!Q28+'[1]тегульдет'!Q28+'[1]тогурск'!Q28+'[1]уртамск'!Q28+'[1]шегарск'!Q28+'[1]интерн 6'!Q28+'[1]Северск'!Q28</f>
        <v>0</v>
      </c>
      <c r="R28" s="155">
        <f>'[1]шердатский'!R28+'[1]асино'!R28+'[1]бакчарск'!R28+'[1]ДД1'!R28+'[1]шк-интернат 33'!R28+'[1]дд4'!R28+'[1]крыловск'!R28+'[1]малиновск'!R28+'[1]новиковский'!R28+'[1]санаторный'!R28+'[1]семилуженский'!R28+'[1]тегульдет'!R28+'[1]тогурск'!R28+'[1]уртамск'!R28+'[1]шегарск'!R28+'[1]интерн 6'!R28+'[1]Северск'!R28</f>
        <v>0</v>
      </c>
      <c r="S28" s="155">
        <f>'[1]шердатский'!S28+'[1]асино'!S28+'[1]бакчарск'!S28+'[1]ДД1'!S28+'[1]шк-интернат 33'!S28+'[1]дд4'!S28+'[1]крыловск'!S28+'[1]малиновск'!S28+'[1]новиковский'!S28+'[1]санаторный'!S28+'[1]семилуженский'!S28+'[1]тегульдет'!S28+'[1]тогурск'!S28+'[1]уртамск'!S28+'[1]шегарск'!S28+'[1]интерн 6'!S28+'[1]Северск'!S28</f>
        <v>0</v>
      </c>
      <c r="T28" s="155">
        <f>'[1]шердатский'!T28+'[1]асино'!T28+'[1]бакчарск'!T28+'[1]ДД1'!T28+'[1]шк-интернат 33'!T28+'[1]дд4'!T28+'[1]крыловск'!T28+'[1]малиновск'!T28+'[1]новиковский'!T28+'[1]санаторный'!T28+'[1]семилуженский'!T28+'[1]тегульдет'!T28+'[1]тогурск'!T28+'[1]уртамск'!T28+'[1]шегарск'!T28+'[1]интерн 6'!T28+'[1]Северск'!T28</f>
        <v>0</v>
      </c>
      <c r="U28" s="155">
        <f>'[1]шердатский'!U28+'[1]асино'!U28+'[1]бакчарск'!U28+'[1]ДД1'!U28+'[1]шк-интернат 33'!U28+'[1]дд4'!U28+'[1]крыловск'!U28+'[1]малиновск'!U28+'[1]новиковский'!U28+'[1]санаторный'!U28+'[1]семилуженский'!U28+'[1]тегульдет'!U28+'[1]тогурск'!U28+'[1]уртамск'!U28+'[1]шегарск'!U28+'[1]интерн 6'!U28+'[1]Северск'!U28</f>
        <v>0</v>
      </c>
      <c r="V28" s="155">
        <f>'[1]шердатский'!V28+'[1]асино'!V28+'[1]бакчарск'!V28+'[1]ДД1'!V28+'[1]шк-интернат 33'!V28+'[1]дд4'!V28+'[1]крыловск'!V28+'[1]малиновск'!V28+'[1]новиковский'!V28+'[1]санаторный'!V28+'[1]семилуженский'!V28+'[1]тегульдет'!V28+'[1]тогурск'!V28+'[1]уртамск'!V28+'[1]шегарск'!V28+'[1]интерн 6'!V28+'[1]Северск'!V28</f>
        <v>0</v>
      </c>
      <c r="W28" s="155">
        <f>'[1]шердатский'!W28+'[1]асино'!W28+'[1]бакчарск'!W28+'[1]ДД1'!W28+'[1]шк-интернат 33'!W28+'[1]дд4'!W28+'[1]крыловск'!W28+'[1]малиновск'!W28+'[1]новиковский'!W28+'[1]санаторный'!W28+'[1]семилуженский'!W28+'[1]тегульдет'!W28+'[1]тогурск'!W28+'[1]уртамск'!W28+'[1]шегарск'!W28+'[1]интерн 6'!W28+'[1]Северск'!W28</f>
        <v>0</v>
      </c>
      <c r="X28" s="155">
        <f>'[1]шердатский'!X28+'[1]асино'!X28+'[1]бакчарск'!X28+'[1]ДД1'!X28+'[1]шк-интернат 33'!X28+'[1]дд4'!X28+'[1]крыловск'!X28+'[1]малиновск'!X28+'[1]новиковский'!X28+'[1]санаторный'!X28+'[1]семилуженский'!X28+'[1]тегульдет'!X28+'[1]тогурск'!X28+'[1]уртамск'!X28+'[1]шегарск'!X28+'[1]интерн 6'!X28+'[1]Северск'!X28</f>
        <v>1</v>
      </c>
      <c r="Y28" s="155">
        <f>'[1]шердатский'!Y28+'[1]асино'!Y28+'[1]бакчарск'!Y28+'[1]ДД1'!Y28+'[1]шк-интернат 33'!Y28+'[1]дд4'!Y28+'[1]крыловск'!Y28+'[1]малиновск'!Y28+'[1]новиковский'!Y28+'[1]санаторный'!Y28+'[1]семилуженский'!Y28+'[1]тегульдет'!Y28+'[1]тогурск'!Y28+'[1]уртамск'!Y28+'[1]шегарск'!Y28+'[1]интерн 6'!Y28+'[1]Северск'!Y28</f>
        <v>1</v>
      </c>
      <c r="Z28" s="155">
        <f>'[1]шердатский'!Z28+'[1]асино'!Z28+'[1]бакчарск'!Z28+'[1]ДД1'!Z28+'[1]шк-интернат 33'!Z28+'[1]дд4'!Z28+'[1]крыловск'!Z28+'[1]малиновск'!Z28+'[1]новиковский'!Z28+'[1]санаторный'!Z28+'[1]семилуженский'!Z28+'[1]тегульдет'!Z28+'[1]тогурск'!Z28+'[1]уртамск'!Z28+'[1]шегарск'!Z28+'[1]интерн 6'!Z28+'[1]Северск'!Z28</f>
        <v>2</v>
      </c>
      <c r="AA28" s="155">
        <f>'[1]шердатский'!AA28+'[1]асино'!AA28+'[1]бакчарск'!AA28+'[1]ДД1'!AA28+'[1]шк-интернат 33'!AA28+'[1]дд4'!AA28+'[1]крыловск'!AA28+'[1]малиновск'!AA28+'[1]новиковский'!AA28+'[1]санаторный'!AA28+'[1]семилуженский'!AA28+'[1]тегульдет'!AA28+'[1]тогурск'!AA28+'[1]уртамск'!AA28+'[1]шегарск'!AA28+'[1]интерн 6'!AA28+'[1]Северск'!AA28</f>
        <v>2</v>
      </c>
      <c r="AB28" s="155">
        <f>'[1]шердатский'!AB28+'[1]асино'!AB28+'[1]бакчарск'!AB28+'[1]ДД1'!AB28+'[1]шк-интернат 33'!AB28+'[1]дд4'!AB28+'[1]крыловск'!AB28+'[1]малиновск'!AB28+'[1]новиковский'!AB28+'[1]санаторный'!AB28+'[1]семилуженский'!AB28+'[1]тегульдет'!AB28+'[1]тогурск'!AB28+'[1]уртамск'!AB28+'[1]шегарск'!AB28+'[1]интерн 6'!AB28+'[1]Северск'!AB28</f>
        <v>0</v>
      </c>
      <c r="AC28" s="155">
        <f>'[1]шердатский'!AC28+'[1]асино'!AC28+'[1]бакчарск'!AC28+'[1]ДД1'!AC28+'[1]шк-интернат 33'!AC28+'[1]дд4'!AC28+'[1]крыловск'!AC28+'[1]малиновск'!AC28+'[1]новиковский'!AC28+'[1]санаторный'!AC28+'[1]семилуженский'!AC28+'[1]тегульдет'!AC28+'[1]тогурск'!AC28+'[1]уртамск'!AC28+'[1]шегарск'!AC28+'[1]интерн 6'!AC28+'[1]Северск'!AC28</f>
        <v>0</v>
      </c>
      <c r="AD28" s="155">
        <f>'[1]шердатский'!AD28+'[1]асино'!AD28+'[1]бакчарск'!AD28+'[1]ДД1'!AD28+'[1]шк-интернат 33'!AD28+'[1]дд4'!AD28+'[1]крыловск'!AD28+'[1]малиновск'!AD28+'[1]новиковский'!AD28+'[1]санаторный'!AD28+'[1]семилуженский'!AD28+'[1]тегульдет'!AD28+'[1]тогурск'!AD28+'[1]уртамск'!AD28+'[1]шегарск'!AD28+'[1]интерн 6'!AD28+'[1]Северск'!AD28</f>
        <v>27</v>
      </c>
      <c r="AE28" s="155">
        <f>'[1]шердатский'!AE28+'[1]асино'!AE28+'[1]бакчарск'!AE28+'[1]ДД1'!AE28+'[1]шк-интернат 33'!AE28+'[1]дд4'!AE28+'[1]крыловск'!AE28+'[1]малиновск'!AE28+'[1]новиковский'!AE28+'[1]санаторный'!AE28+'[1]семилуженский'!AE28+'[1]тегульдет'!AE28+'[1]тогурск'!AE28+'[1]уртамск'!AE28+'[1]шегарск'!AE28+'[1]интерн 6'!AE28+'[1]Северск'!AE28</f>
        <v>11</v>
      </c>
    </row>
    <row r="29" spans="1:31" ht="12">
      <c r="A29" s="15" t="s">
        <v>141</v>
      </c>
      <c r="B29" s="155">
        <f>'[1]шердатский'!B29+'[1]асино'!B29+'[1]бакчарск'!B29+'[1]ДД1'!B29+'[1]шк-интернат 33'!B29+'[1]дд4'!B29+'[1]крыловск'!B29+'[1]малиновск'!B29+'[1]новиковский'!B29+'[1]санаторный'!B29+'[1]семилуженский'!B29+'[1]тегульдет'!B29+'[1]тогурск'!B29+'[1]уртамск'!B29+'[1]шегарск'!B29+'[1]интерн 6'!B29+'[1]Северск'!B29</f>
        <v>27</v>
      </c>
      <c r="C29" s="155">
        <f>'[1]шердатский'!C29+'[1]асино'!C29+'[1]бакчарск'!C29+'[1]ДД1'!C29+'[1]шк-интернат 33'!C29+'[1]дд4'!C29+'[1]крыловск'!C29+'[1]малиновск'!C29+'[1]новиковский'!C29+'[1]санаторный'!C29+'[1]семилуженский'!C29+'[1]тегульдет'!C29+'[1]тогурск'!C29+'[1]уртамск'!C29+'[1]шегарск'!C29+'[1]интерн 6'!C29+'[1]Северск'!C29</f>
        <v>9</v>
      </c>
      <c r="D29" s="155">
        <f>'[1]шердатский'!D29+'[1]асино'!D29+'[1]бакчарск'!D29+'[1]ДД1'!D29+'[1]шк-интернат 33'!D29+'[1]дд4'!D29+'[1]крыловск'!D29+'[1]малиновск'!D29+'[1]новиковский'!D29+'[1]санаторный'!D29+'[1]семилуженский'!D29+'[1]тегульдет'!D29+'[1]тогурск'!D29+'[1]уртамск'!D29+'[1]шегарск'!D29+'[1]интерн 6'!D29+'[1]Северск'!D29</f>
        <v>7</v>
      </c>
      <c r="E29" s="155">
        <f>'[1]шердатский'!E29+'[1]асино'!E29+'[1]бакчарск'!E29+'[1]ДД1'!E29+'[1]шк-интернат 33'!E29+'[1]дд4'!E29+'[1]крыловск'!E29+'[1]малиновск'!E29+'[1]новиковский'!E29+'[1]санаторный'!E29+'[1]семилуженский'!E29+'[1]тегульдет'!E29+'[1]тогурск'!E29+'[1]уртамск'!E29+'[1]шегарск'!E29+'[1]интерн 6'!E29+'[1]Северск'!E29</f>
        <v>0</v>
      </c>
      <c r="F29" s="155">
        <f>'[1]шердатский'!F29+'[1]асино'!F29+'[1]бакчарск'!F29+'[1]ДД1'!F29+'[1]шк-интернат 33'!F29+'[1]дд4'!F29+'[1]крыловск'!F29+'[1]малиновск'!F29+'[1]новиковский'!F29+'[1]санаторный'!F29+'[1]семилуженский'!F29+'[1]тегульдет'!F29+'[1]тогурск'!F29+'[1]уртамск'!F29+'[1]шегарск'!F29+'[1]интерн 6'!F29+'[1]Северск'!F29</f>
        <v>0</v>
      </c>
      <c r="G29" s="155">
        <f>'[1]шердатский'!G29+'[1]асино'!G29+'[1]бакчарск'!G29+'[1]ДД1'!G29+'[1]шк-интернат 33'!G29+'[1]дд4'!G29+'[1]крыловск'!G29+'[1]малиновск'!G29+'[1]новиковский'!G29+'[1]санаторный'!G29+'[1]семилуженский'!G29+'[1]тегульдет'!G29+'[1]тогурск'!G29+'[1]уртамск'!G29+'[1]шегарск'!G29+'[1]интерн 6'!G29+'[1]Северск'!G29</f>
        <v>2</v>
      </c>
      <c r="H29" s="155">
        <f>'[1]шердатский'!H29+'[1]асино'!H29+'[1]бакчарск'!H29+'[1]ДД1'!H29+'[1]шк-интернат 33'!H29+'[1]дд4'!H29+'[1]крыловск'!H29+'[1]малиновск'!H29+'[1]новиковский'!H29+'[1]санаторный'!H29+'[1]семилуженский'!H29+'[1]тегульдет'!H29+'[1]тогурск'!H29+'[1]уртамск'!H29+'[1]шегарск'!H29+'[1]интерн 6'!H29+'[1]Северск'!H29</f>
        <v>0</v>
      </c>
      <c r="I29" s="155">
        <f>'[1]шердатский'!I29+'[1]асино'!I29+'[1]бакчарск'!I29+'[1]ДД1'!I29+'[1]шк-интернат 33'!I29+'[1]дд4'!I29+'[1]крыловск'!I29+'[1]малиновск'!I29+'[1]новиковский'!I29+'[1]санаторный'!I29+'[1]семилуженский'!I29+'[1]тегульдет'!I29+'[1]тогурск'!I29+'[1]уртамск'!I29+'[1]шегарск'!I29+'[1]интерн 6'!I29+'[1]Северск'!I29</f>
        <v>0</v>
      </c>
      <c r="J29" s="155">
        <f>'[1]шердатский'!J29+'[1]асино'!J29+'[1]бакчарск'!J29+'[1]ДД1'!J29+'[1]шк-интернат 33'!J29+'[1]дд4'!J29+'[1]крыловск'!J29+'[1]малиновск'!J29+'[1]новиковский'!J29+'[1]санаторный'!J29+'[1]семилуженский'!J29+'[1]тегульдет'!J29+'[1]тогурск'!J29+'[1]уртамск'!J29+'[1]шегарск'!J29+'[1]интерн 6'!J29+'[1]Северск'!J29</f>
        <v>0</v>
      </c>
      <c r="K29" s="155">
        <f>'[1]шердатский'!K29+'[1]асино'!K29+'[1]бакчарск'!K29+'[1]ДД1'!K29+'[1]шк-интернат 33'!K29+'[1]дд4'!K29+'[1]крыловск'!K29+'[1]малиновск'!K29+'[1]новиковский'!K29+'[1]санаторный'!K29+'[1]семилуженский'!K29+'[1]тегульдет'!K29+'[1]тогурск'!K29+'[1]уртамск'!K29+'[1]шегарск'!K29+'[1]интерн 6'!K29+'[1]Северск'!K29</f>
        <v>0</v>
      </c>
      <c r="L29" s="155">
        <f>'[1]шердатский'!L29+'[1]асино'!L29+'[1]бакчарск'!L29+'[1]ДД1'!L29+'[1]шк-интернат 33'!L29+'[1]дд4'!L29+'[1]крыловск'!L29+'[1]малиновск'!L29+'[1]новиковский'!L29+'[1]санаторный'!L29+'[1]семилуженский'!L29+'[1]тегульдет'!L29+'[1]тогурск'!L29+'[1]уртамск'!L29+'[1]шегарск'!L29+'[1]интерн 6'!L29+'[1]Северск'!L29</f>
        <v>0</v>
      </c>
      <c r="M29" s="155">
        <f>'[1]шердатский'!M29+'[1]асино'!M29+'[1]бакчарск'!M29+'[1]ДД1'!M29+'[1]шк-интернат 33'!M29+'[1]дд4'!M29+'[1]крыловск'!M29+'[1]малиновск'!M29+'[1]новиковский'!M29+'[1]санаторный'!M29+'[1]семилуженский'!M29+'[1]тегульдет'!M29+'[1]тогурск'!M29+'[1]уртамск'!M29+'[1]шегарск'!M29+'[1]интерн 6'!M29+'[1]Северск'!M29</f>
        <v>0</v>
      </c>
      <c r="N29" s="155">
        <f>'[1]шердатский'!N29+'[1]асино'!N29+'[1]бакчарск'!N29+'[1]ДД1'!N29+'[1]шк-интернат 33'!N29+'[1]дд4'!N29+'[1]крыловск'!N29+'[1]малиновск'!N29+'[1]новиковский'!N29+'[1]санаторный'!N29+'[1]семилуженский'!N29+'[1]тегульдет'!N29+'[1]тогурск'!N29+'[1]уртамск'!N29+'[1]шегарск'!N29+'[1]интерн 6'!N29+'[1]Северск'!N29</f>
        <v>0</v>
      </c>
      <c r="O29" s="155">
        <f>'[1]шердатский'!O29+'[1]асино'!O29+'[1]бакчарск'!O29+'[1]ДД1'!O29+'[1]шк-интернат 33'!O29+'[1]дд4'!O29+'[1]крыловск'!O29+'[1]малиновск'!O29+'[1]новиковский'!O29+'[1]санаторный'!O29+'[1]семилуженский'!O29+'[1]тегульдет'!O29+'[1]тогурск'!O29+'[1]уртамск'!O29+'[1]шегарск'!O29+'[1]интерн 6'!O29+'[1]Северск'!O29</f>
        <v>0</v>
      </c>
      <c r="P29" s="140">
        <f t="shared" si="3"/>
        <v>11</v>
      </c>
      <c r="Q29" s="155">
        <f>'[1]шердатский'!Q29+'[1]асино'!Q29+'[1]бакчарск'!Q29+'[1]ДД1'!Q29+'[1]шк-интернат 33'!Q29+'[1]дд4'!Q29+'[1]крыловск'!Q29+'[1]малиновск'!Q29+'[1]новиковский'!Q29+'[1]санаторный'!Q29+'[1]семилуженский'!Q29+'[1]тегульдет'!Q29+'[1]тогурск'!Q29+'[1]уртамск'!Q29+'[1]шегарск'!Q29+'[1]интерн 6'!Q29+'[1]Северск'!Q29</f>
        <v>0</v>
      </c>
      <c r="R29" s="155">
        <f>'[1]шердатский'!R29+'[1]асино'!R29+'[1]бакчарск'!R29+'[1]ДД1'!R29+'[1]шк-интернат 33'!R29+'[1]дд4'!R29+'[1]крыловск'!R29+'[1]малиновск'!R29+'[1]новиковский'!R29+'[1]санаторный'!R29+'[1]семилуженский'!R29+'[1]тегульдет'!R29+'[1]тогурск'!R29+'[1]уртамск'!R29+'[1]шегарск'!R29+'[1]интерн 6'!R29+'[1]Северск'!R29</f>
        <v>0</v>
      </c>
      <c r="S29" s="155">
        <f>'[1]шердатский'!S29+'[1]асино'!S29+'[1]бакчарск'!S29+'[1]ДД1'!S29+'[1]шк-интернат 33'!S29+'[1]дд4'!S29+'[1]крыловск'!S29+'[1]малиновск'!S29+'[1]новиковский'!S29+'[1]санаторный'!S29+'[1]семилуженский'!S29+'[1]тегульдет'!S29+'[1]тогурск'!S29+'[1]уртамск'!S29+'[1]шегарск'!S29+'[1]интерн 6'!S29+'[1]Северск'!S29</f>
        <v>0</v>
      </c>
      <c r="T29" s="155">
        <f>'[1]шердатский'!T29+'[1]асино'!T29+'[1]бакчарск'!T29+'[1]ДД1'!T29+'[1]шк-интернат 33'!T29+'[1]дд4'!T29+'[1]крыловск'!T29+'[1]малиновск'!T29+'[1]новиковский'!T29+'[1]санаторный'!T29+'[1]семилуженский'!T29+'[1]тегульдет'!T29+'[1]тогурск'!T29+'[1]уртамск'!T29+'[1]шегарск'!T29+'[1]интерн 6'!T29+'[1]Северск'!T29</f>
        <v>0</v>
      </c>
      <c r="U29" s="155">
        <f>'[1]шердатский'!U29+'[1]асино'!U29+'[1]бакчарск'!U29+'[1]ДД1'!U29+'[1]шк-интернат 33'!U29+'[1]дд4'!U29+'[1]крыловск'!U29+'[1]малиновск'!U29+'[1]новиковский'!U29+'[1]санаторный'!U29+'[1]семилуженский'!U29+'[1]тегульдет'!U29+'[1]тогурск'!U29+'[1]уртамск'!U29+'[1]шегарск'!U29+'[1]интерн 6'!U29+'[1]Северск'!U29</f>
        <v>0</v>
      </c>
      <c r="V29" s="155">
        <f>'[1]шердатский'!V29+'[1]асино'!V29+'[1]бакчарск'!V29+'[1]ДД1'!V29+'[1]шк-интернат 33'!V29+'[1]дд4'!V29+'[1]крыловск'!V29+'[1]малиновск'!V29+'[1]новиковский'!V29+'[1]санаторный'!V29+'[1]семилуженский'!V29+'[1]тегульдет'!V29+'[1]тогурск'!V29+'[1]уртамск'!V29+'[1]шегарск'!V29+'[1]интерн 6'!V29+'[1]Северск'!V29</f>
        <v>0</v>
      </c>
      <c r="W29" s="155">
        <f>'[1]шердатский'!W29+'[1]асино'!W29+'[1]бакчарск'!W29+'[1]ДД1'!W29+'[1]шк-интернат 33'!W29+'[1]дд4'!W29+'[1]крыловск'!W29+'[1]малиновск'!W29+'[1]новиковский'!W29+'[1]санаторный'!W29+'[1]семилуженский'!W29+'[1]тегульдет'!W29+'[1]тогурск'!W29+'[1]уртамск'!W29+'[1]шегарск'!W29+'[1]интерн 6'!W29+'[1]Северск'!W29</f>
        <v>0</v>
      </c>
      <c r="X29" s="155">
        <f>'[1]шердатский'!X29+'[1]асино'!X29+'[1]бакчарск'!X29+'[1]ДД1'!X29+'[1]шк-интернат 33'!X29+'[1]дд4'!X29+'[1]крыловск'!X29+'[1]малиновск'!X29+'[1]новиковский'!X29+'[1]санаторный'!X29+'[1]семилуженский'!X29+'[1]тегульдет'!X29+'[1]тогурск'!X29+'[1]уртамск'!X29+'[1]шегарск'!X29+'[1]интерн 6'!X29+'[1]Северск'!X29</f>
        <v>2</v>
      </c>
      <c r="Y29" s="155">
        <f>'[1]шердатский'!Y29+'[1]асино'!Y29+'[1]бакчарск'!Y29+'[1]ДД1'!Y29+'[1]шк-интернат 33'!Y29+'[1]дд4'!Y29+'[1]крыловск'!Y29+'[1]малиновск'!Y29+'[1]новиковский'!Y29+'[1]санаторный'!Y29+'[1]семилуженский'!Y29+'[1]тегульдет'!Y29+'[1]тогурск'!Y29+'[1]уртамск'!Y29+'[1]шегарск'!Y29+'[1]интерн 6'!Y29+'[1]Северск'!Y29</f>
        <v>1</v>
      </c>
      <c r="Z29" s="155">
        <f>'[1]шердатский'!Z29+'[1]асино'!Z29+'[1]бакчарск'!Z29+'[1]ДД1'!Z29+'[1]шк-интернат 33'!Z29+'[1]дд4'!Z29+'[1]крыловск'!Z29+'[1]малиновск'!Z29+'[1]новиковский'!Z29+'[1]санаторный'!Z29+'[1]семилуженский'!Z29+'[1]тегульдет'!Z29+'[1]тогурск'!Z29+'[1]уртамск'!Z29+'[1]шегарск'!Z29+'[1]интерн 6'!Z29+'[1]Северск'!Z29</f>
        <v>0</v>
      </c>
      <c r="AA29" s="155">
        <f>'[1]шердатский'!AA29+'[1]асино'!AA29+'[1]бакчарск'!AA29+'[1]ДД1'!AA29+'[1]шк-интернат 33'!AA29+'[1]дд4'!AA29+'[1]крыловск'!AA29+'[1]малиновск'!AA29+'[1]новиковский'!AA29+'[1]санаторный'!AA29+'[1]семилуженский'!AA29+'[1]тегульдет'!AA29+'[1]тогурск'!AA29+'[1]уртамск'!AA29+'[1]шегарск'!AA29+'[1]интерн 6'!AA29+'[1]Северск'!AA29</f>
        <v>2</v>
      </c>
      <c r="AB29" s="155">
        <f>'[1]шердатский'!AB29+'[1]асино'!AB29+'[1]бакчарск'!AB29+'[1]ДД1'!AB29+'[1]шк-интернат 33'!AB29+'[1]дд4'!AB29+'[1]крыловск'!AB29+'[1]малиновск'!AB29+'[1]новиковский'!AB29+'[1]санаторный'!AB29+'[1]семилуженский'!AB29+'[1]тегульдет'!AB29+'[1]тогурск'!AB29+'[1]уртамск'!AB29+'[1]шегарск'!AB29+'[1]интерн 6'!AB29+'[1]Северск'!AB29</f>
        <v>1</v>
      </c>
      <c r="AC29" s="155">
        <f>'[1]шердатский'!AC29+'[1]асино'!AC29+'[1]бакчарск'!AC29+'[1]ДД1'!AC29+'[1]шк-интернат 33'!AC29+'[1]дд4'!AC29+'[1]крыловск'!AC29+'[1]малиновск'!AC29+'[1]новиковский'!AC29+'[1]санаторный'!AC29+'[1]семилуженский'!AC29+'[1]тегульдет'!AC29+'[1]тогурск'!AC29+'[1]уртамск'!AC29+'[1]шегарск'!AC29+'[1]интерн 6'!AC29+'[1]Северск'!AC29</f>
        <v>1</v>
      </c>
      <c r="AD29" s="155">
        <f>'[1]шердатский'!AD29+'[1]асино'!AD29+'[1]бакчарск'!AD29+'[1]ДД1'!AD29+'[1]шк-интернат 33'!AD29+'[1]дд4'!AD29+'[1]крыловск'!AD29+'[1]малиновск'!AD29+'[1]новиковский'!AD29+'[1]санаторный'!AD29+'[1]семилуженский'!AD29+'[1]тегульдет'!AD29+'[1]тогурск'!AD29+'[1]уртамск'!AD29+'[1]шегарск'!AD29+'[1]интерн 6'!AD29+'[1]Северск'!AD29</f>
        <v>23</v>
      </c>
      <c r="AE29" s="155">
        <f>'[1]шердатский'!AE29+'[1]асино'!AE29+'[1]бакчарск'!AE29+'[1]ДД1'!AE29+'[1]шк-интернат 33'!AE29+'[1]дд4'!AE29+'[1]крыловск'!AE29+'[1]малиновск'!AE29+'[1]новиковский'!AE29+'[1]санаторный'!AE29+'[1]семилуженский'!AE29+'[1]тегульдет'!AE29+'[1]тогурск'!AE29+'[1]уртамск'!AE29+'[1]шегарск'!AE29+'[1]интерн 6'!AE29+'[1]Северск'!AE29</f>
        <v>9</v>
      </c>
    </row>
    <row r="30" spans="1:31" ht="12">
      <c r="A30" s="15" t="s">
        <v>142</v>
      </c>
      <c r="B30" s="155">
        <f>'[1]шердатский'!B30+'[1]асино'!B30+'[1]бакчарск'!B30+'[1]ДД1'!B30+'[1]шк-интернат 33'!B30+'[1]дд4'!B30+'[1]крыловск'!B30+'[1]малиновск'!B30+'[1]новиковский'!B30+'[1]санаторный'!B30+'[1]семилуженский'!B30+'[1]тегульдет'!B30+'[1]тогурск'!B30+'[1]уртамск'!B30+'[1]шегарск'!B30+'[1]интерн 6'!B30+'[1]Северск'!B30</f>
        <v>27</v>
      </c>
      <c r="C30" s="155">
        <f>'[1]шердатский'!C30+'[1]асино'!C30+'[1]бакчарск'!C30+'[1]ДД1'!C30+'[1]шк-интернат 33'!C30+'[1]дд4'!C30+'[1]крыловск'!C30+'[1]малиновск'!C30+'[1]новиковский'!C30+'[1]санаторный'!C30+'[1]семилуженский'!C30+'[1]тегульдет'!C30+'[1]тогурск'!C30+'[1]уртамск'!C30+'[1]шегарск'!C30+'[1]интерн 6'!C30+'[1]Северск'!C30</f>
        <v>2</v>
      </c>
      <c r="D30" s="155">
        <f>'[1]шердатский'!D30+'[1]асино'!D30+'[1]бакчарск'!D30+'[1]ДД1'!D30+'[1]шк-интернат 33'!D30+'[1]дд4'!D30+'[1]крыловск'!D30+'[1]малиновск'!D30+'[1]новиковский'!D30+'[1]санаторный'!D30+'[1]семилуженский'!D30+'[1]тегульдет'!D30+'[1]тогурск'!D30+'[1]уртамск'!D30+'[1]шегарск'!D30+'[1]интерн 6'!D30+'[1]Северск'!D30</f>
        <v>9</v>
      </c>
      <c r="E30" s="155">
        <f>'[1]шердатский'!E30+'[1]асино'!E30+'[1]бакчарск'!E30+'[1]ДД1'!E30+'[1]шк-интернат 33'!E30+'[1]дд4'!E30+'[1]крыловск'!E30+'[1]малиновск'!E30+'[1]новиковский'!E30+'[1]санаторный'!E30+'[1]семилуженский'!E30+'[1]тегульдет'!E30+'[1]тогурск'!E30+'[1]уртамск'!E30+'[1]шегарск'!E30+'[1]интерн 6'!E30+'[1]Северск'!E30</f>
        <v>2</v>
      </c>
      <c r="F30" s="155">
        <f>'[1]шердатский'!F30+'[1]асино'!F30+'[1]бакчарск'!F30+'[1]ДД1'!F30+'[1]шк-интернат 33'!F30+'[1]дд4'!F30+'[1]крыловск'!F30+'[1]малиновск'!F30+'[1]новиковский'!F30+'[1]санаторный'!F30+'[1]семилуженский'!F30+'[1]тегульдет'!F30+'[1]тогурск'!F30+'[1]уртамск'!F30+'[1]шегарск'!F30+'[1]интерн 6'!F30+'[1]Северск'!F30</f>
        <v>1</v>
      </c>
      <c r="G30" s="155">
        <f>'[1]шердатский'!G30+'[1]асино'!G30+'[1]бакчарск'!G30+'[1]ДД1'!G30+'[1]шк-интернат 33'!G30+'[1]дд4'!G30+'[1]крыловск'!G30+'[1]малиновск'!G30+'[1]новиковский'!G30+'[1]санаторный'!G30+'[1]семилуженский'!G30+'[1]тегульдет'!G30+'[1]тогурск'!G30+'[1]уртамск'!G30+'[1]шегарск'!G30+'[1]интерн 6'!G30+'[1]Северск'!G30</f>
        <v>4</v>
      </c>
      <c r="H30" s="155">
        <f>'[1]шердатский'!H30+'[1]асино'!H30+'[1]бакчарск'!H30+'[1]ДД1'!H30+'[1]шк-интернат 33'!H30+'[1]дд4'!H30+'[1]крыловск'!H30+'[1]малиновск'!H30+'[1]новиковский'!H30+'[1]санаторный'!H30+'[1]семилуженский'!H30+'[1]тегульдет'!H30+'[1]тогурск'!H30+'[1]уртамск'!H30+'[1]шегарск'!H30+'[1]интерн 6'!H30+'[1]Северск'!H30</f>
        <v>0</v>
      </c>
      <c r="I30" s="155">
        <f>'[1]шердатский'!I30+'[1]асино'!I30+'[1]бакчарск'!I30+'[1]ДД1'!I30+'[1]шк-интернат 33'!I30+'[1]дд4'!I30+'[1]крыловск'!I30+'[1]малиновск'!I30+'[1]новиковский'!I30+'[1]санаторный'!I30+'[1]семилуженский'!I30+'[1]тегульдет'!I30+'[1]тогурск'!I30+'[1]уртамск'!I30+'[1]шегарск'!I30+'[1]интерн 6'!I30+'[1]Северск'!I30</f>
        <v>0</v>
      </c>
      <c r="J30" s="155">
        <f>'[1]шердатский'!J30+'[1]асино'!J30+'[1]бакчарск'!J30+'[1]ДД1'!J30+'[1]шк-интернат 33'!J30+'[1]дд4'!J30+'[1]крыловск'!J30+'[1]малиновск'!J30+'[1]новиковский'!J30+'[1]санаторный'!J30+'[1]семилуженский'!J30+'[1]тегульдет'!J30+'[1]тогурск'!J30+'[1]уртамск'!J30+'[1]шегарск'!J30+'[1]интерн 6'!J30+'[1]Северск'!J30</f>
        <v>1</v>
      </c>
      <c r="K30" s="155">
        <f>'[1]шердатский'!K30+'[1]асино'!K30+'[1]бакчарск'!K30+'[1]ДД1'!K30+'[1]шк-интернат 33'!K30+'[1]дд4'!K30+'[1]крыловск'!K30+'[1]малиновск'!K30+'[1]новиковский'!K30+'[1]санаторный'!K30+'[1]семилуженский'!K30+'[1]тегульдет'!K30+'[1]тогурск'!K30+'[1]уртамск'!K30+'[1]шегарск'!K30+'[1]интерн 6'!K30+'[1]Северск'!K30</f>
        <v>0</v>
      </c>
      <c r="L30" s="155">
        <f>'[1]шердатский'!L30+'[1]асино'!L30+'[1]бакчарск'!L30+'[1]ДД1'!L30+'[1]шк-интернат 33'!L30+'[1]дд4'!L30+'[1]крыловск'!L30+'[1]малиновск'!L30+'[1]новиковский'!L30+'[1]санаторный'!L30+'[1]семилуженский'!L30+'[1]тегульдет'!L30+'[1]тогурск'!L30+'[1]уртамск'!L30+'[1]шегарск'!L30+'[1]интерн 6'!L30+'[1]Северск'!L30</f>
        <v>0</v>
      </c>
      <c r="M30" s="155">
        <f>'[1]шердатский'!M30+'[1]асино'!M30+'[1]бакчарск'!M30+'[1]ДД1'!M30+'[1]шк-интернат 33'!M30+'[1]дд4'!M30+'[1]крыловск'!M30+'[1]малиновск'!M30+'[1]новиковский'!M30+'[1]санаторный'!M30+'[1]семилуженский'!M30+'[1]тегульдет'!M30+'[1]тогурск'!M30+'[1]уртамск'!M30+'[1]шегарск'!M30+'[1]интерн 6'!M30+'[1]Северск'!M30</f>
        <v>0</v>
      </c>
      <c r="N30" s="155">
        <f>'[1]шердатский'!N30+'[1]асино'!N30+'[1]бакчарск'!N30+'[1]ДД1'!N30+'[1]шк-интернат 33'!N30+'[1]дд4'!N30+'[1]крыловск'!N30+'[1]малиновск'!N30+'[1]новиковский'!N30+'[1]санаторный'!N30+'[1]семилуженский'!N30+'[1]тегульдет'!N30+'[1]тогурск'!N30+'[1]уртамск'!N30+'[1]шегарск'!N30+'[1]интерн 6'!N30+'[1]Северск'!N30</f>
        <v>0</v>
      </c>
      <c r="O30" s="155">
        <f>'[1]шердатский'!O30+'[1]асино'!O30+'[1]бакчарск'!O30+'[1]ДД1'!O30+'[1]шк-интернат 33'!O30+'[1]дд4'!O30+'[1]крыловск'!O30+'[1]малиновск'!O30+'[1]новиковский'!O30+'[1]санаторный'!O30+'[1]семилуженский'!O30+'[1]тегульдет'!O30+'[1]тогурск'!O30+'[1]уртамск'!O30+'[1]шегарск'!O30+'[1]интерн 6'!O30+'[1]Северск'!O30</f>
        <v>0</v>
      </c>
      <c r="P30" s="140">
        <f t="shared" si="3"/>
        <v>19</v>
      </c>
      <c r="Q30" s="155">
        <f>'[1]шердатский'!Q30+'[1]асино'!Q30+'[1]бакчарск'!Q30+'[1]ДД1'!Q30+'[1]шк-интернат 33'!Q30+'[1]дд4'!Q30+'[1]крыловск'!Q30+'[1]малиновск'!Q30+'[1]новиковский'!Q30+'[1]санаторный'!Q30+'[1]семилуженский'!Q30+'[1]тегульдет'!Q30+'[1]тогурск'!Q30+'[1]уртамск'!Q30+'[1]шегарск'!Q30+'[1]интерн 6'!Q30+'[1]Северск'!Q30</f>
        <v>0</v>
      </c>
      <c r="R30" s="155">
        <f>'[1]шердатский'!R30+'[1]асино'!R30+'[1]бакчарск'!R30+'[1]ДД1'!R30+'[1]шк-интернат 33'!R30+'[1]дд4'!R30+'[1]крыловск'!R30+'[1]малиновск'!R30+'[1]новиковский'!R30+'[1]санаторный'!R30+'[1]семилуженский'!R30+'[1]тегульдет'!R30+'[1]тогурск'!R30+'[1]уртамск'!R30+'[1]шегарск'!R30+'[1]интерн 6'!R30+'[1]Северск'!R30</f>
        <v>0</v>
      </c>
      <c r="S30" s="155">
        <f>'[1]шердатский'!S30+'[1]асино'!S30+'[1]бакчарск'!S30+'[1]ДД1'!S30+'[1]шк-интернат 33'!S30+'[1]дд4'!S30+'[1]крыловск'!S30+'[1]малиновск'!S30+'[1]новиковский'!S30+'[1]санаторный'!S30+'[1]семилуженский'!S30+'[1]тегульдет'!S30+'[1]тогурск'!S30+'[1]уртамск'!S30+'[1]шегарск'!S30+'[1]интерн 6'!S30+'[1]Северск'!S30</f>
        <v>0</v>
      </c>
      <c r="T30" s="155">
        <f>'[1]шердатский'!T30+'[1]асино'!T30+'[1]бакчарск'!T30+'[1]ДД1'!T30+'[1]шк-интернат 33'!T30+'[1]дд4'!T30+'[1]крыловск'!T30+'[1]малиновск'!T30+'[1]новиковский'!T30+'[1]санаторный'!T30+'[1]семилуженский'!T30+'[1]тегульдет'!T30+'[1]тогурск'!T30+'[1]уртамск'!T30+'[1]шегарск'!T30+'[1]интерн 6'!T30+'[1]Северск'!T30</f>
        <v>0</v>
      </c>
      <c r="U30" s="155">
        <f>'[1]шердатский'!U30+'[1]асино'!U30+'[1]бакчарск'!U30+'[1]ДД1'!U30+'[1]шк-интернат 33'!U30+'[1]дд4'!U30+'[1]крыловск'!U30+'[1]малиновск'!U30+'[1]новиковский'!U30+'[1]санаторный'!U30+'[1]семилуженский'!U30+'[1]тегульдет'!U30+'[1]тогурск'!U30+'[1]уртамск'!U30+'[1]шегарск'!U30+'[1]интерн 6'!U30+'[1]Северск'!U30</f>
        <v>0</v>
      </c>
      <c r="V30" s="155">
        <f>'[1]шердатский'!V30+'[1]асино'!V30+'[1]бакчарск'!V30+'[1]ДД1'!V30+'[1]шк-интернат 33'!V30+'[1]дд4'!V30+'[1]крыловск'!V30+'[1]малиновск'!V30+'[1]новиковский'!V30+'[1]санаторный'!V30+'[1]семилуженский'!V30+'[1]тегульдет'!V30+'[1]тогурск'!V30+'[1]уртамск'!V30+'[1]шегарск'!V30+'[1]интерн 6'!V30+'[1]Северск'!V30</f>
        <v>0</v>
      </c>
      <c r="W30" s="155">
        <f>'[1]шердатский'!W30+'[1]асино'!W30+'[1]бакчарск'!W30+'[1]ДД1'!W30+'[1]шк-интернат 33'!W30+'[1]дд4'!W30+'[1]крыловск'!W30+'[1]малиновск'!W30+'[1]новиковский'!W30+'[1]санаторный'!W30+'[1]семилуженский'!W30+'[1]тегульдет'!W30+'[1]тогурск'!W30+'[1]уртамск'!W30+'[1]шегарск'!W30+'[1]интерн 6'!W30+'[1]Северск'!W30</f>
        <v>0</v>
      </c>
      <c r="X30" s="155">
        <f>'[1]шердатский'!X30+'[1]асино'!X30+'[1]бакчарск'!X30+'[1]ДД1'!X30+'[1]шк-интернат 33'!X30+'[1]дд4'!X30+'[1]крыловск'!X30+'[1]малиновск'!X30+'[1]новиковский'!X30+'[1]санаторный'!X30+'[1]семилуженский'!X30+'[1]тегульдет'!X30+'[1]тогурск'!X30+'[1]уртамск'!X30+'[1]шегарск'!X30+'[1]интерн 6'!X30+'[1]Северск'!X30</f>
        <v>0</v>
      </c>
      <c r="Y30" s="155">
        <f>'[1]шердатский'!Y30+'[1]асино'!Y30+'[1]бакчарск'!Y30+'[1]ДД1'!Y30+'[1]шк-интернат 33'!Y30+'[1]дд4'!Y30+'[1]крыловск'!Y30+'[1]малиновск'!Y30+'[1]новиковский'!Y30+'[1]санаторный'!Y30+'[1]семилуженский'!Y30+'[1]тегульдет'!Y30+'[1]тогурск'!Y30+'[1]уртамск'!Y30+'[1]шегарск'!Y30+'[1]интерн 6'!Y30+'[1]Северск'!Y30</f>
        <v>1</v>
      </c>
      <c r="Z30" s="155">
        <f>'[1]шердатский'!Z30+'[1]асино'!Z30+'[1]бакчарск'!Z30+'[1]ДД1'!Z30+'[1]шк-интернат 33'!Z30+'[1]дд4'!Z30+'[1]крыловск'!Z30+'[1]малиновск'!Z30+'[1]новиковский'!Z30+'[1]санаторный'!Z30+'[1]семилуженский'!Z30+'[1]тегульдет'!Z30+'[1]тогурск'!Z30+'[1]уртамск'!Z30+'[1]шегарск'!Z30+'[1]интерн 6'!Z30+'[1]Северск'!Z30</f>
        <v>3</v>
      </c>
      <c r="AA30" s="155">
        <f>'[1]шердатский'!AA30+'[1]асино'!AA30+'[1]бакчарск'!AA30+'[1]ДД1'!AA30+'[1]шк-интернат 33'!AA30+'[1]дд4'!AA30+'[1]крыловск'!AA30+'[1]малиновск'!AA30+'[1]новиковский'!AA30+'[1]санаторный'!AA30+'[1]семилуженский'!AA30+'[1]тегульдет'!AA30+'[1]тогурск'!AA30+'[1]уртамск'!AA30+'[1]шегарск'!AA30+'[1]интерн 6'!AA30+'[1]Северск'!AA30</f>
        <v>1</v>
      </c>
      <c r="AB30" s="155">
        <f>'[1]шердатский'!AB30+'[1]асино'!AB30+'[1]бакчарск'!AB30+'[1]ДД1'!AB30+'[1]шк-интернат 33'!AB30+'[1]дд4'!AB30+'[1]крыловск'!AB30+'[1]малиновск'!AB30+'[1]новиковский'!AB30+'[1]санаторный'!AB30+'[1]семилуженский'!AB30+'[1]тегульдет'!AB30+'[1]тогурск'!AB30+'[1]уртамск'!AB30+'[1]шегарск'!AB30+'[1]интерн 6'!AB30+'[1]Северск'!AB30</f>
        <v>0</v>
      </c>
      <c r="AC30" s="155">
        <f>'[1]шердатский'!AC30+'[1]асино'!AC30+'[1]бакчарск'!AC30+'[1]ДД1'!AC30+'[1]шк-интернат 33'!AC30+'[1]дд4'!AC30+'[1]крыловск'!AC30+'[1]малиновск'!AC30+'[1]новиковский'!AC30+'[1]санаторный'!AC30+'[1]семилуженский'!AC30+'[1]тегульдет'!AC30+'[1]тогурск'!AC30+'[1]уртамск'!AC30+'[1]шегарск'!AC30+'[1]интерн 6'!AC30+'[1]Северск'!AC30</f>
        <v>3</v>
      </c>
      <c r="AD30" s="155">
        <f>'[1]шердатский'!AD30+'[1]асино'!AD30+'[1]бакчарск'!AD30+'[1]ДД1'!AD30+'[1]шк-интернат 33'!AD30+'[1]дд4'!AD30+'[1]крыловск'!AD30+'[1]малиновск'!AD30+'[1]новиковский'!AD30+'[1]санаторный'!AD30+'[1]семилуженский'!AD30+'[1]тегульдет'!AD30+'[1]тогурск'!AD30+'[1]уртамск'!AD30+'[1]шегарск'!AD30+'[1]интерн 6'!AD30+'[1]Северск'!AD30</f>
        <v>17</v>
      </c>
      <c r="AE30" s="155">
        <f>'[1]шердатский'!AE30+'[1]асино'!AE30+'[1]бакчарск'!AE30+'[1]ДД1'!AE30+'[1]шк-интернат 33'!AE30+'[1]дд4'!AE30+'[1]крыловск'!AE30+'[1]малиновск'!AE30+'[1]новиковский'!AE30+'[1]санаторный'!AE30+'[1]семилуженский'!AE30+'[1]тегульдет'!AE30+'[1]тогурск'!AE30+'[1]уртамск'!AE30+'[1]шегарск'!AE30+'[1]интерн 6'!AE30+'[1]Северск'!AE30</f>
        <v>2</v>
      </c>
    </row>
    <row r="31" spans="1:31" ht="12">
      <c r="A31" s="15" t="s">
        <v>143</v>
      </c>
      <c r="B31" s="155">
        <f>'[1]шердатский'!B31+'[1]асино'!B31+'[1]бакчарск'!B31+'[1]ДД1'!B31+'[1]шк-интернат 33'!B31+'[1]дд4'!B31+'[1]крыловск'!B31+'[1]малиновск'!B31+'[1]новиковский'!B31+'[1]санаторный'!B31+'[1]семилуженский'!B31+'[1]тегульдет'!B31+'[1]тогурск'!B31+'[1]уртамск'!B31+'[1]шегарск'!B31+'[1]интерн 6'!B31+'[1]Северск'!B31</f>
        <v>57</v>
      </c>
      <c r="C31" s="155">
        <f>'[1]шердатский'!C31+'[1]асино'!C31+'[1]бакчарск'!C31+'[1]ДД1'!C31+'[1]шк-интернат 33'!C31+'[1]дд4'!C31+'[1]крыловск'!C31+'[1]малиновск'!C31+'[1]новиковский'!C31+'[1]санаторный'!C31+'[1]семилуженский'!C31+'[1]тегульдет'!C31+'[1]тогурск'!C31+'[1]уртамск'!C31+'[1]шегарск'!C31+'[1]интерн 6'!C31+'[1]Северск'!C31</f>
        <v>5</v>
      </c>
      <c r="D31" s="155">
        <f>'[1]шердатский'!D31+'[1]асино'!D31+'[1]бакчарск'!D31+'[1]ДД1'!D31+'[1]шк-интернат 33'!D31+'[1]дд4'!D31+'[1]крыловск'!D31+'[1]малиновск'!D31+'[1]новиковский'!D31+'[1]санаторный'!D31+'[1]семилуженский'!D31+'[1]тегульдет'!D31+'[1]тогурск'!D31+'[1]уртамск'!D31+'[1]шегарск'!D31+'[1]интерн 6'!D31+'[1]Северск'!D31</f>
        <v>9</v>
      </c>
      <c r="E31" s="155">
        <f>'[1]шердатский'!E31+'[1]асино'!E31+'[1]бакчарск'!E31+'[1]ДД1'!E31+'[1]шк-интернат 33'!E31+'[1]дд4'!E31+'[1]крыловск'!E31+'[1]малиновск'!E31+'[1]новиковский'!E31+'[1]санаторный'!E31+'[1]семилуженский'!E31+'[1]тегульдет'!E31+'[1]тогурск'!E31+'[1]уртамск'!E31+'[1]шегарск'!E31+'[1]интерн 6'!E31+'[1]Северск'!E31</f>
        <v>1</v>
      </c>
      <c r="F31" s="155">
        <f>'[1]шердатский'!F31+'[1]асино'!F31+'[1]бакчарск'!F31+'[1]ДД1'!F31+'[1]шк-интернат 33'!F31+'[1]дд4'!F31+'[1]крыловск'!F31+'[1]малиновск'!F31+'[1]новиковский'!F31+'[1]санаторный'!F31+'[1]семилуженский'!F31+'[1]тегульдет'!F31+'[1]тогурск'!F31+'[1]уртамск'!F31+'[1]шегарск'!F31+'[1]интерн 6'!F31+'[1]Северск'!F31</f>
        <v>1</v>
      </c>
      <c r="G31" s="155">
        <f>'[1]шердатский'!G31+'[1]асино'!G31+'[1]бакчарск'!G31+'[1]ДД1'!G31+'[1]шк-интернат 33'!G31+'[1]дд4'!G31+'[1]крыловск'!G31+'[1]малиновск'!G31+'[1]новиковский'!G31+'[1]санаторный'!G31+'[1]семилуженский'!G31+'[1]тегульдет'!G31+'[1]тогурск'!G31+'[1]уртамск'!G31+'[1]шегарск'!G31+'[1]интерн 6'!G31+'[1]Северск'!G31</f>
        <v>0</v>
      </c>
      <c r="H31" s="155">
        <f>'[1]шердатский'!H31+'[1]асино'!H31+'[1]бакчарск'!H31+'[1]ДД1'!H31+'[1]шк-интернат 33'!H31+'[1]дд4'!H31+'[1]крыловск'!H31+'[1]малиновск'!H31+'[1]новиковский'!H31+'[1]санаторный'!H31+'[1]семилуженский'!H31+'[1]тегульдет'!H31+'[1]тогурск'!H31+'[1]уртамск'!H31+'[1]шегарск'!H31+'[1]интерн 6'!H31+'[1]Северск'!H31</f>
        <v>3</v>
      </c>
      <c r="I31" s="155">
        <f>'[1]шердатский'!I31+'[1]асино'!I31+'[1]бакчарск'!I31+'[1]ДД1'!I31+'[1]шк-интернат 33'!I31+'[1]дд4'!I31+'[1]крыловск'!I31+'[1]малиновск'!I31+'[1]новиковский'!I31+'[1]санаторный'!I31+'[1]семилуженский'!I31+'[1]тегульдет'!I31+'[1]тогурск'!I31+'[1]уртамск'!I31+'[1]шегарск'!I31+'[1]интерн 6'!I31+'[1]Северск'!I31</f>
        <v>0</v>
      </c>
      <c r="J31" s="155">
        <f>'[1]шердатский'!J31+'[1]асино'!J31+'[1]бакчарск'!J31+'[1]ДД1'!J31+'[1]шк-интернат 33'!J31+'[1]дд4'!J31+'[1]крыловск'!J31+'[1]малиновск'!J31+'[1]новиковский'!J31+'[1]санаторный'!J31+'[1]семилуженский'!J31+'[1]тегульдет'!J31+'[1]тогурск'!J31+'[1]уртамск'!J31+'[1]шегарск'!J31+'[1]интерн 6'!J31+'[1]Северск'!J31</f>
        <v>3</v>
      </c>
      <c r="K31" s="155">
        <f>'[1]шердатский'!K31+'[1]асино'!K31+'[1]бакчарск'!K31+'[1]ДД1'!K31+'[1]шк-интернат 33'!K31+'[1]дд4'!K31+'[1]крыловск'!K31+'[1]малиновск'!K31+'[1]новиковский'!K31+'[1]санаторный'!K31+'[1]семилуженский'!K31+'[1]тегульдет'!K31+'[1]тогурск'!K31+'[1]уртамск'!K31+'[1]шегарск'!K31+'[1]интерн 6'!K31+'[1]Северск'!K31</f>
        <v>0</v>
      </c>
      <c r="L31" s="155">
        <f>'[1]шердатский'!L31+'[1]асино'!L31+'[1]бакчарск'!L31+'[1]ДД1'!L31+'[1]шк-интернат 33'!L31+'[1]дд4'!L31+'[1]крыловск'!L31+'[1]малиновск'!L31+'[1]новиковский'!L31+'[1]санаторный'!L31+'[1]семилуженский'!L31+'[1]тегульдет'!L31+'[1]тогурск'!L31+'[1]уртамск'!L31+'[1]шегарск'!L31+'[1]интерн 6'!L31+'[1]Северск'!L31</f>
        <v>0</v>
      </c>
      <c r="M31" s="155">
        <f>'[1]шердатский'!M31+'[1]асино'!M31+'[1]бакчарск'!M31+'[1]ДД1'!M31+'[1]шк-интернат 33'!M31+'[1]дд4'!M31+'[1]крыловск'!M31+'[1]малиновск'!M31+'[1]новиковский'!M31+'[1]санаторный'!M31+'[1]семилуженский'!M31+'[1]тегульдет'!M31+'[1]тогурск'!M31+'[1]уртамск'!M31+'[1]шегарск'!M31+'[1]интерн 6'!M31+'[1]Северск'!M31</f>
        <v>0</v>
      </c>
      <c r="N31" s="155">
        <f>'[1]шердатский'!N31+'[1]асино'!N31+'[1]бакчарск'!N31+'[1]ДД1'!N31+'[1]шк-интернат 33'!N31+'[1]дд4'!N31+'[1]крыловск'!N31+'[1]малиновск'!N31+'[1]новиковский'!N31+'[1]санаторный'!N31+'[1]семилуженский'!N31+'[1]тегульдет'!N31+'[1]тогурск'!N31+'[1]уртамск'!N31+'[1]шегарск'!N31+'[1]интерн 6'!N31+'[1]Северск'!N31</f>
        <v>0</v>
      </c>
      <c r="O31" s="155">
        <f>'[1]шердатский'!O31+'[1]асино'!O31+'[1]бакчарск'!O31+'[1]ДД1'!O31+'[1]шк-интернат 33'!O31+'[1]дд4'!O31+'[1]крыловск'!O31+'[1]малиновск'!O31+'[1]новиковский'!O31+'[1]санаторный'!O31+'[1]семилуженский'!O31+'[1]тегульдет'!O31+'[1]тогурск'!O31+'[1]уртамск'!O31+'[1]шегарск'!O31+'[1]интерн 6'!O31+'[1]Северск'!O31</f>
        <v>0</v>
      </c>
      <c r="P31" s="140">
        <f t="shared" si="3"/>
        <v>26</v>
      </c>
      <c r="Q31" s="155">
        <f>'[1]шердатский'!Q31+'[1]асино'!Q31+'[1]бакчарск'!Q31+'[1]ДД1'!Q31+'[1]шк-интернат 33'!Q31+'[1]дд4'!Q31+'[1]крыловск'!Q31+'[1]малиновск'!Q31+'[1]новиковский'!Q31+'[1]санаторный'!Q31+'[1]семилуженский'!Q31+'[1]тегульдет'!Q31+'[1]тогурск'!Q31+'[1]уртамск'!Q31+'[1]шегарск'!Q31+'[1]интерн 6'!Q31+'[1]Северск'!Q31</f>
        <v>0</v>
      </c>
      <c r="R31" s="155">
        <f>'[1]шердатский'!R31+'[1]асино'!R31+'[1]бакчарск'!R31+'[1]ДД1'!R31+'[1]шк-интернат 33'!R31+'[1]дд4'!R31+'[1]крыловск'!R31+'[1]малиновск'!R31+'[1]новиковский'!R31+'[1]санаторный'!R31+'[1]семилуженский'!R31+'[1]тегульдет'!R31+'[1]тогурск'!R31+'[1]уртамск'!R31+'[1]шегарск'!R31+'[1]интерн 6'!R31+'[1]Северск'!R31</f>
        <v>2</v>
      </c>
      <c r="S31" s="155">
        <f>'[1]шердатский'!S31+'[1]асино'!S31+'[1]бакчарск'!S31+'[1]ДД1'!S31+'[1]шк-интернат 33'!S31+'[1]дд4'!S31+'[1]крыловск'!S31+'[1]малиновск'!S31+'[1]новиковский'!S31+'[1]санаторный'!S31+'[1]семилуженский'!S31+'[1]тегульдет'!S31+'[1]тогурск'!S31+'[1]уртамск'!S31+'[1]шегарск'!S31+'[1]интерн 6'!S31+'[1]Северск'!S31</f>
        <v>1</v>
      </c>
      <c r="T31" s="155">
        <f>'[1]шердатский'!T31+'[1]асино'!T31+'[1]бакчарск'!T31+'[1]ДД1'!T31+'[1]шк-интернат 33'!T31+'[1]дд4'!T31+'[1]крыловск'!T31+'[1]малиновск'!T31+'[1]новиковский'!T31+'[1]санаторный'!T31+'[1]семилуженский'!T31+'[1]тегульдет'!T31+'[1]тогурск'!T31+'[1]уртамск'!T31+'[1]шегарск'!T31+'[1]интерн 6'!T31+'[1]Северск'!T31</f>
        <v>0</v>
      </c>
      <c r="U31" s="155">
        <f>'[1]шердатский'!U31+'[1]асино'!U31+'[1]бакчарск'!U31+'[1]ДД1'!U31+'[1]шк-интернат 33'!U31+'[1]дд4'!U31+'[1]крыловск'!U31+'[1]малиновск'!U31+'[1]новиковский'!U31+'[1]санаторный'!U31+'[1]семилуженский'!U31+'[1]тегульдет'!U31+'[1]тогурск'!U31+'[1]уртамск'!U31+'[1]шегарск'!U31+'[1]интерн 6'!U31+'[1]Северск'!U31</f>
        <v>0</v>
      </c>
      <c r="V31" s="155">
        <f>'[1]шердатский'!V31+'[1]асино'!V31+'[1]бакчарск'!V31+'[1]ДД1'!V31+'[1]шк-интернат 33'!V31+'[1]дд4'!V31+'[1]крыловск'!V31+'[1]малиновск'!V31+'[1]новиковский'!V31+'[1]санаторный'!V31+'[1]семилуженский'!V31+'[1]тегульдет'!V31+'[1]тогурск'!V31+'[1]уртамск'!V31+'[1]шегарск'!V31+'[1]интерн 6'!V31+'[1]Северск'!V31</f>
        <v>0</v>
      </c>
      <c r="W31" s="155">
        <f>'[1]шердатский'!W31+'[1]асино'!W31+'[1]бакчарск'!W31+'[1]ДД1'!W31+'[1]шк-интернат 33'!W31+'[1]дд4'!W31+'[1]крыловск'!W31+'[1]малиновск'!W31+'[1]новиковский'!W31+'[1]санаторный'!W31+'[1]семилуженский'!W31+'[1]тегульдет'!W31+'[1]тогурск'!W31+'[1]уртамск'!W31+'[1]шегарск'!W31+'[1]интерн 6'!W31+'[1]Северск'!W31</f>
        <v>0</v>
      </c>
      <c r="X31" s="155">
        <f>'[1]шердатский'!X31+'[1]асино'!X31+'[1]бакчарск'!X31+'[1]ДД1'!X31+'[1]шк-интернат 33'!X31+'[1]дд4'!X31+'[1]крыловск'!X31+'[1]малиновск'!X31+'[1]новиковский'!X31+'[1]санаторный'!X31+'[1]семилуженский'!X31+'[1]тегульдет'!X31+'[1]тогурск'!X31+'[1]уртамск'!X31+'[1]шегарск'!X31+'[1]интерн 6'!X31+'[1]Северск'!X31</f>
        <v>0</v>
      </c>
      <c r="Y31" s="155">
        <f>'[1]шердатский'!Y31+'[1]асино'!Y31+'[1]бакчарск'!Y31+'[1]ДД1'!Y31+'[1]шк-интернат 33'!Y31+'[1]дд4'!Y31+'[1]крыловск'!Y31+'[1]малиновск'!Y31+'[1]новиковский'!Y31+'[1]санаторный'!Y31+'[1]семилуженский'!Y31+'[1]тегульдет'!Y31+'[1]тогурск'!Y31+'[1]уртамск'!Y31+'[1]шегарск'!Y31+'[1]интерн 6'!Y31+'[1]Северск'!Y31</f>
        <v>0</v>
      </c>
      <c r="Z31" s="155">
        <f>'[1]шердатский'!Z31+'[1]асино'!Z31+'[1]бакчарск'!Z31+'[1]ДД1'!Z31+'[1]шк-интернат 33'!Z31+'[1]дд4'!Z31+'[1]крыловск'!Z31+'[1]малиновск'!Z31+'[1]новиковский'!Z31+'[1]санаторный'!Z31+'[1]семилуженский'!Z31+'[1]тегульдет'!Z31+'[1]тогурск'!Z31+'[1]уртамск'!Z31+'[1]шегарск'!Z31+'[1]интерн 6'!Z31+'[1]Северск'!Z31</f>
        <v>1</v>
      </c>
      <c r="AA31" s="155">
        <f>'[1]шердатский'!AA31+'[1]асино'!AA31+'[1]бакчарск'!AA31+'[1]ДД1'!AA31+'[1]шк-интернат 33'!AA31+'[1]дд4'!AA31+'[1]крыловск'!AA31+'[1]малиновск'!AA31+'[1]новиковский'!AA31+'[1]санаторный'!AA31+'[1]семилуженский'!AA31+'[1]тегульдет'!AA31+'[1]тогурск'!AA31+'[1]уртамск'!AA31+'[1]шегарск'!AA31+'[1]интерн 6'!AA31+'[1]Северск'!AA31</f>
        <v>2</v>
      </c>
      <c r="AB31" s="155">
        <f>'[1]шердатский'!AB31+'[1]асино'!AB31+'[1]бакчарск'!AB31+'[1]ДД1'!AB31+'[1]шк-интернат 33'!AB31+'[1]дд4'!AB31+'[1]крыловск'!AB31+'[1]малиновск'!AB31+'[1]новиковский'!AB31+'[1]санаторный'!AB31+'[1]семилуженский'!AB31+'[1]тегульдет'!AB31+'[1]тогурск'!AB31+'[1]уртамск'!AB31+'[1]шегарск'!AB31+'[1]интерн 6'!AB31+'[1]Северск'!AB31</f>
        <v>1</v>
      </c>
      <c r="AC31" s="155">
        <f>'[1]шердатский'!AC31+'[1]асино'!AC31+'[1]бакчарск'!AC31+'[1]ДД1'!AC31+'[1]шк-интернат 33'!AC31+'[1]дд4'!AC31+'[1]крыловск'!AC31+'[1]малиновск'!AC31+'[1]новиковский'!AC31+'[1]санаторный'!AC31+'[1]семилуженский'!AC31+'[1]тегульдет'!AC31+'[1]тогурск'!AC31+'[1]уртамск'!AC31+'[1]шегарск'!AC31+'[1]интерн 6'!AC31+'[1]Северск'!AC31</f>
        <v>8</v>
      </c>
      <c r="AD31" s="155">
        <f>'[1]шердатский'!AD31+'[1]асино'!AD31+'[1]бакчарск'!AD31+'[1]ДД1'!AD31+'[1]шк-интернат 33'!AD31+'[1]дд4'!AD31+'[1]крыловск'!AD31+'[1]малиновск'!AD31+'[1]новиковский'!AD31+'[1]санаторный'!AD31+'[1]семилуженский'!AD31+'[1]тегульдет'!AD31+'[1]тогурск'!AD31+'[1]уртамск'!AD31+'[1]шегарск'!AD31+'[1]интерн 6'!AD31+'[1]Северск'!AD31</f>
        <v>40</v>
      </c>
      <c r="AE31" s="155">
        <f>'[1]шердатский'!AE31+'[1]асино'!AE31+'[1]бакчарск'!AE31+'[1]ДД1'!AE31+'[1]шк-интернат 33'!AE31+'[1]дд4'!AE31+'[1]крыловск'!AE31+'[1]малиновск'!AE31+'[1]новиковский'!AE31+'[1]санаторный'!AE31+'[1]семилуженский'!AE31+'[1]тегульдет'!AE31+'[1]тогурск'!AE31+'[1]уртамск'!AE31+'[1]шегарск'!AE31+'[1]интерн 6'!AE31+'[1]Северск'!AE31</f>
        <v>1</v>
      </c>
    </row>
    <row r="32" spans="1:31" ht="12">
      <c r="A32" s="15" t="s">
        <v>144</v>
      </c>
      <c r="B32" s="155">
        <f>'[1]шердатский'!B32+'[1]асино'!B32+'[1]бакчарск'!B32+'[1]ДД1'!B32+'[1]шк-интернат 33'!B32+'[1]дд4'!B32+'[1]крыловск'!B32+'[1]малиновск'!B32+'[1]новиковский'!B32+'[1]санаторный'!B32+'[1]семилуженский'!B32+'[1]тегульдет'!B32+'[1]тогурск'!B32+'[1]уртамск'!B32+'[1]шегарск'!B32+'[1]интерн 6'!B32+'[1]Северск'!B32</f>
        <v>68</v>
      </c>
      <c r="C32" s="155">
        <f>'[1]шердатский'!C32+'[1]асино'!C32+'[1]бакчарск'!C32+'[1]ДД1'!C32+'[1]шк-интернат 33'!C32+'[1]дд4'!C32+'[1]крыловск'!C32+'[1]малиновск'!C32+'[1]новиковский'!C32+'[1]санаторный'!C32+'[1]семилуженский'!C32+'[1]тегульдет'!C32+'[1]тогурск'!C32+'[1]уртамск'!C32+'[1]шегарск'!C32+'[1]интерн 6'!C32+'[1]Северск'!C32</f>
        <v>6</v>
      </c>
      <c r="D32" s="155">
        <f>'[1]шердатский'!D32+'[1]асино'!D32+'[1]бакчарск'!D32+'[1]ДД1'!D32+'[1]шк-интернат 33'!D32+'[1]дд4'!D32+'[1]крыловск'!D32+'[1]малиновск'!D32+'[1]новиковский'!D32+'[1]санаторный'!D32+'[1]семилуженский'!D32+'[1]тегульдет'!D32+'[1]тогурск'!D32+'[1]уртамск'!D32+'[1]шегарск'!D32+'[1]интерн 6'!D32+'[1]Северск'!D32</f>
        <v>12</v>
      </c>
      <c r="E32" s="155">
        <f>'[1]шердатский'!E32+'[1]асино'!E32+'[1]бакчарск'!E32+'[1]ДД1'!E32+'[1]шк-интернат 33'!E32+'[1]дд4'!E32+'[1]крыловск'!E32+'[1]малиновск'!E32+'[1]новиковский'!E32+'[1]санаторный'!E32+'[1]семилуженский'!E32+'[1]тегульдет'!E32+'[1]тогурск'!E32+'[1]уртамск'!E32+'[1]шегарск'!E32+'[1]интерн 6'!E32+'[1]Северск'!E32</f>
        <v>0</v>
      </c>
      <c r="F32" s="155">
        <f>'[1]шердатский'!F32+'[1]асино'!F32+'[1]бакчарск'!F32+'[1]ДД1'!F32+'[1]шк-интернат 33'!F32+'[1]дд4'!F32+'[1]крыловск'!F32+'[1]малиновск'!F32+'[1]новиковский'!F32+'[1]санаторный'!F32+'[1]семилуженский'!F32+'[1]тегульдет'!F32+'[1]тогурск'!F32+'[1]уртамск'!F32+'[1]шегарск'!F32+'[1]интерн 6'!F32+'[1]Северск'!F32</f>
        <v>0</v>
      </c>
      <c r="G32" s="155">
        <f>'[1]шердатский'!G32+'[1]асино'!G32+'[1]бакчарск'!G32+'[1]ДД1'!G32+'[1]шк-интернат 33'!G32+'[1]дд4'!G32+'[1]крыловск'!G32+'[1]малиновск'!G32+'[1]новиковский'!G32+'[1]санаторный'!G32+'[1]семилуженский'!G32+'[1]тегульдет'!G32+'[1]тогурск'!G32+'[1]уртамск'!G32+'[1]шегарск'!G32+'[1]интерн 6'!G32+'[1]Северск'!G32</f>
        <v>4</v>
      </c>
      <c r="H32" s="155">
        <f>'[1]шердатский'!H32+'[1]асино'!H32+'[1]бакчарск'!H32+'[1]ДД1'!H32+'[1]шк-интернат 33'!H32+'[1]дд4'!H32+'[1]крыловск'!H32+'[1]малиновск'!H32+'[1]новиковский'!H32+'[1]санаторный'!H32+'[1]семилуженский'!H32+'[1]тегульдет'!H32+'[1]тогурск'!H32+'[1]уртамск'!H32+'[1]шегарск'!H32+'[1]интерн 6'!H32+'[1]Северск'!H32</f>
        <v>0</v>
      </c>
      <c r="I32" s="155">
        <f>'[1]шердатский'!I32+'[1]асино'!I32+'[1]бакчарск'!I32+'[1]ДД1'!I32+'[1]шк-интернат 33'!I32+'[1]дд4'!I32+'[1]крыловск'!I32+'[1]малиновск'!I32+'[1]новиковский'!I32+'[1]санаторный'!I32+'[1]семилуженский'!I32+'[1]тегульдет'!I32+'[1]тогурск'!I32+'[1]уртамск'!I32+'[1]шегарск'!I32+'[1]интерн 6'!I32+'[1]Северск'!I32</f>
        <v>0</v>
      </c>
      <c r="J32" s="155">
        <f>'[1]шердатский'!J32+'[1]асино'!J32+'[1]бакчарск'!J32+'[1]ДД1'!J32+'[1]шк-интернат 33'!J32+'[1]дд4'!J32+'[1]крыловск'!J32+'[1]малиновск'!J32+'[1]новиковский'!J32+'[1]санаторный'!J32+'[1]семилуженский'!J32+'[1]тегульдет'!J32+'[1]тогурск'!J32+'[1]уртамск'!J32+'[1]шегарск'!J32+'[1]интерн 6'!J32+'[1]Северск'!J32</f>
        <v>2</v>
      </c>
      <c r="K32" s="155">
        <f>'[1]шердатский'!K32+'[1]асино'!K32+'[1]бакчарск'!K32+'[1]ДД1'!K32+'[1]шк-интернат 33'!K32+'[1]дд4'!K32+'[1]крыловск'!K32+'[1]малиновск'!K32+'[1]новиковский'!K32+'[1]санаторный'!K32+'[1]семилуженский'!K32+'[1]тегульдет'!K32+'[1]тогурск'!K32+'[1]уртамск'!K32+'[1]шегарск'!K32+'[1]интерн 6'!K32+'[1]Северск'!K32</f>
        <v>0</v>
      </c>
      <c r="L32" s="155">
        <f>'[1]шердатский'!L32+'[1]асино'!L32+'[1]бакчарск'!L32+'[1]ДД1'!L32+'[1]шк-интернат 33'!L32+'[1]дд4'!L32+'[1]крыловск'!L32+'[1]малиновск'!L32+'[1]новиковский'!L32+'[1]санаторный'!L32+'[1]семилуженский'!L32+'[1]тегульдет'!L32+'[1]тогурск'!L32+'[1]уртамск'!L32+'[1]шегарск'!L32+'[1]интерн 6'!L32+'[1]Северск'!L32</f>
        <v>1</v>
      </c>
      <c r="M32" s="155">
        <f>'[1]шердатский'!M32+'[1]асино'!M32+'[1]бакчарск'!M32+'[1]ДД1'!M32+'[1]шк-интернат 33'!M32+'[1]дд4'!M32+'[1]крыловск'!M32+'[1]малиновск'!M32+'[1]новиковский'!M32+'[1]санаторный'!M32+'[1]семилуженский'!M32+'[1]тегульдет'!M32+'[1]тогурск'!M32+'[1]уртамск'!M32+'[1]шегарск'!M32+'[1]интерн 6'!M32+'[1]Северск'!M32</f>
        <v>0</v>
      </c>
      <c r="N32" s="155">
        <f>'[1]шердатский'!N32+'[1]асино'!N32+'[1]бакчарск'!N32+'[1]ДД1'!N32+'[1]шк-интернат 33'!N32+'[1]дд4'!N32+'[1]крыловск'!N32+'[1]малиновск'!N32+'[1]новиковский'!N32+'[1]санаторный'!N32+'[1]семилуженский'!N32+'[1]тегульдет'!N32+'[1]тогурск'!N32+'[1]уртамск'!N32+'[1]шегарск'!N32+'[1]интерн 6'!N32+'[1]Северск'!N32</f>
        <v>0</v>
      </c>
      <c r="O32" s="155">
        <f>'[1]шердатский'!O32+'[1]асино'!O32+'[1]бакчарск'!O32+'[1]ДД1'!O32+'[1]шк-интернат 33'!O32+'[1]дд4'!O32+'[1]крыловск'!O32+'[1]малиновск'!O32+'[1]новиковский'!O32+'[1]санаторный'!O32+'[1]семилуженский'!O32+'[1]тегульдет'!O32+'[1]тогурск'!O32+'[1]уртамск'!O32+'[1]шегарск'!O32+'[1]интерн 6'!O32+'[1]Северск'!O32</f>
        <v>0</v>
      </c>
      <c r="P32" s="140">
        <f t="shared" si="3"/>
        <v>22</v>
      </c>
      <c r="Q32" s="155">
        <f>'[1]шердатский'!Q32+'[1]асино'!Q32+'[1]бакчарск'!Q32+'[1]ДД1'!Q32+'[1]шк-интернат 33'!Q32+'[1]дд4'!Q32+'[1]крыловск'!Q32+'[1]малиновск'!Q32+'[1]новиковский'!Q32+'[1]санаторный'!Q32+'[1]семилуженский'!Q32+'[1]тегульдет'!Q32+'[1]тогурск'!Q32+'[1]уртамск'!Q32+'[1]шегарск'!Q32+'[1]интерн 6'!Q32+'[1]Северск'!Q32</f>
        <v>0</v>
      </c>
      <c r="R32" s="155">
        <f>'[1]шердатский'!R32+'[1]асино'!R32+'[1]бакчарск'!R32+'[1]ДД1'!R32+'[1]шк-интернат 33'!R32+'[1]дд4'!R32+'[1]крыловск'!R32+'[1]малиновск'!R32+'[1]новиковский'!R32+'[1]санаторный'!R32+'[1]семилуженский'!R32+'[1]тегульдет'!R32+'[1]тогурск'!R32+'[1]уртамск'!R32+'[1]шегарск'!R32+'[1]интерн 6'!R32+'[1]Северск'!R32</f>
        <v>2</v>
      </c>
      <c r="S32" s="155">
        <f>'[1]шердатский'!S32+'[1]асино'!S32+'[1]бакчарск'!S32+'[1]ДД1'!S32+'[1]шк-интернат 33'!S32+'[1]дд4'!S32+'[1]крыловск'!S32+'[1]малиновск'!S32+'[1]новиковский'!S32+'[1]санаторный'!S32+'[1]семилуженский'!S32+'[1]тегульдет'!S32+'[1]тогурск'!S32+'[1]уртамск'!S32+'[1]шегарск'!S32+'[1]интерн 6'!S32+'[1]Северск'!S32</f>
        <v>1</v>
      </c>
      <c r="T32" s="155">
        <f>'[1]шердатский'!T32+'[1]асино'!T32+'[1]бакчарск'!T32+'[1]ДД1'!T32+'[1]шк-интернат 33'!T32+'[1]дд4'!T32+'[1]крыловск'!T32+'[1]малиновск'!T32+'[1]новиковский'!T32+'[1]санаторный'!T32+'[1]семилуженский'!T32+'[1]тегульдет'!T32+'[1]тогурск'!T32+'[1]уртамск'!T32+'[1]шегарск'!T32+'[1]интерн 6'!T32+'[1]Северск'!T32</f>
        <v>0</v>
      </c>
      <c r="U32" s="155">
        <f>'[1]шердатский'!U32+'[1]асино'!U32+'[1]бакчарск'!U32+'[1]ДД1'!U32+'[1]шк-интернат 33'!U32+'[1]дд4'!U32+'[1]крыловск'!U32+'[1]малиновск'!U32+'[1]новиковский'!U32+'[1]санаторный'!U32+'[1]семилуженский'!U32+'[1]тегульдет'!U32+'[1]тогурск'!U32+'[1]уртамск'!U32+'[1]шегарск'!U32+'[1]интерн 6'!U32+'[1]Северск'!U32</f>
        <v>0</v>
      </c>
      <c r="V32" s="155">
        <f>'[1]шердатский'!V32+'[1]асино'!V32+'[1]бакчарск'!V32+'[1]ДД1'!V32+'[1]шк-интернат 33'!V32+'[1]дд4'!V32+'[1]крыловск'!V32+'[1]малиновск'!V32+'[1]новиковский'!V32+'[1]санаторный'!V32+'[1]семилуженский'!V32+'[1]тегульдет'!V32+'[1]тогурск'!V32+'[1]уртамск'!V32+'[1]шегарск'!V32+'[1]интерн 6'!V32+'[1]Северск'!V32</f>
        <v>4</v>
      </c>
      <c r="W32" s="155">
        <f>'[1]шердатский'!W32+'[1]асино'!W32+'[1]бакчарск'!W32+'[1]ДД1'!W32+'[1]шк-интернат 33'!W32+'[1]дд4'!W32+'[1]крыловск'!W32+'[1]малиновск'!W32+'[1]новиковский'!W32+'[1]санаторный'!W32+'[1]семилуженский'!W32+'[1]тегульдет'!W32+'[1]тогурск'!W32+'[1]уртамск'!W32+'[1]шегарск'!W32+'[1]интерн 6'!W32+'[1]Северск'!W32</f>
        <v>0</v>
      </c>
      <c r="X32" s="155">
        <f>'[1]шердатский'!X32+'[1]асино'!X32+'[1]бакчарск'!X32+'[1]ДД1'!X32+'[1]шк-интернат 33'!X32+'[1]дд4'!X32+'[1]крыловск'!X32+'[1]малиновск'!X32+'[1]новиковский'!X32+'[1]санаторный'!X32+'[1]семилуженский'!X32+'[1]тегульдет'!X32+'[1]тогурск'!X32+'[1]уртамск'!X32+'[1]шегарск'!X32+'[1]интерн 6'!X32+'[1]Северск'!X32</f>
        <v>1</v>
      </c>
      <c r="Y32" s="155">
        <f>'[1]шердатский'!Y32+'[1]асино'!Y32+'[1]бакчарск'!Y32+'[1]ДД1'!Y32+'[1]шк-интернат 33'!Y32+'[1]дд4'!Y32+'[1]крыловск'!Y32+'[1]малиновск'!Y32+'[1]новиковский'!Y32+'[1]санаторный'!Y32+'[1]семилуженский'!Y32+'[1]тегульдет'!Y32+'[1]тогурск'!Y32+'[1]уртамск'!Y32+'[1]шегарск'!Y32+'[1]интерн 6'!Y32+'[1]Северск'!Y32</f>
        <v>0</v>
      </c>
      <c r="Z32" s="155">
        <f>'[1]шердатский'!Z32+'[1]асино'!Z32+'[1]бакчарск'!Z32+'[1]ДД1'!Z32+'[1]шк-интернат 33'!Z32+'[1]дд4'!Z32+'[1]крыловск'!Z32+'[1]малиновск'!Z32+'[1]новиковский'!Z32+'[1]санаторный'!Z32+'[1]семилуженский'!Z32+'[1]тегульдет'!Z32+'[1]тогурск'!Z32+'[1]уртамск'!Z32+'[1]шегарск'!Z32+'[1]интерн 6'!Z32+'[1]Северск'!Z32</f>
        <v>0</v>
      </c>
      <c r="AA32" s="155">
        <f>'[1]шердатский'!AA32+'[1]асино'!AA32+'[1]бакчарск'!AA32+'[1]ДД1'!AA32+'[1]шк-интернат 33'!AA32+'[1]дд4'!AA32+'[1]крыловск'!AA32+'[1]малиновск'!AA32+'[1]новиковский'!AA32+'[1]санаторный'!AA32+'[1]семилуженский'!AA32+'[1]тегульдет'!AA32+'[1]тогурск'!AA32+'[1]уртамск'!AA32+'[1]шегарск'!AA32+'[1]интерн 6'!AA32+'[1]Северск'!AA32</f>
        <v>0</v>
      </c>
      <c r="AB32" s="155">
        <f>'[1]шердатский'!AB32+'[1]асино'!AB32+'[1]бакчарск'!AB32+'[1]ДД1'!AB32+'[1]шк-интернат 33'!AB32+'[1]дд4'!AB32+'[1]крыловск'!AB32+'[1]малиновск'!AB32+'[1]новиковский'!AB32+'[1]санаторный'!AB32+'[1]семилуженский'!AB32+'[1]тегульдет'!AB32+'[1]тогурск'!AB32+'[1]уртамск'!AB32+'[1]шегарск'!AB32+'[1]интерн 6'!AB32+'[1]Северск'!AB32</f>
        <v>0</v>
      </c>
      <c r="AC32" s="155">
        <f>'[1]шердатский'!AC32+'[1]асино'!AC32+'[1]бакчарск'!AC32+'[1]ДД1'!AC32+'[1]шк-интернат 33'!AC32+'[1]дд4'!AC32+'[1]крыловск'!AC32+'[1]малиновск'!AC32+'[1]новиковский'!AC32+'[1]санаторный'!AC32+'[1]семилуженский'!AC32+'[1]тегульдет'!AC32+'[1]тогурск'!AC32+'[1]уртамск'!AC32+'[1]шегарск'!AC32+'[1]интерн 6'!AC32+'[1]Северск'!AC32</f>
        <v>7</v>
      </c>
      <c r="AD32" s="155">
        <f>'[1]шердатский'!AD32+'[1]асино'!AD32+'[1]бакчарск'!AD32+'[1]ДД1'!AD32+'[1]шк-интернат 33'!AD32+'[1]дд4'!AD32+'[1]крыловск'!AD32+'[1]малиновск'!AD32+'[1]новиковский'!AD32+'[1]санаторный'!AD32+'[1]семилуженский'!AD32+'[1]тегульдет'!AD32+'[1]тогурск'!AD32+'[1]уртамск'!AD32+'[1]шегарск'!AD32+'[1]интерн 6'!AD32+'[1]Северск'!AD32</f>
        <v>58</v>
      </c>
      <c r="AE32" s="155">
        <f>'[1]шердатский'!AE32+'[1]асино'!AE32+'[1]бакчарск'!AE32+'[1]ДД1'!AE32+'[1]шк-интернат 33'!AE32+'[1]дд4'!AE32+'[1]крыловск'!AE32+'[1]малиновск'!AE32+'[1]новиковский'!AE32+'[1]санаторный'!AE32+'[1]семилуженский'!AE32+'[1]тегульдет'!AE32+'[1]тогурск'!AE32+'[1]уртамск'!AE32+'[1]шегарск'!AE32+'[1]интерн 6'!AE32+'[1]Северск'!AE32</f>
        <v>6</v>
      </c>
    </row>
    <row r="33" spans="1:31" ht="12">
      <c r="A33" s="15" t="s">
        <v>145</v>
      </c>
      <c r="B33" s="155">
        <f>'[1]шердатский'!B33+'[1]асино'!B33+'[1]бакчарск'!B33+'[1]ДД1'!B33+'[1]шк-интернат 33'!B33+'[1]дд4'!B33+'[1]крыловск'!B33+'[1]малиновск'!B33+'[1]новиковский'!B33+'[1]санаторный'!B33+'[1]семилуженский'!B33+'[1]тегульдет'!B33+'[1]тогурск'!B33+'[1]уртамск'!B33+'[1]шегарск'!B33+'[1]интерн 6'!B33+'[1]Северск'!B33</f>
        <v>69</v>
      </c>
      <c r="C33" s="155">
        <f>'[1]шердатский'!C33+'[1]асино'!C33+'[1]бакчарск'!C33+'[1]ДД1'!C33+'[1]шк-интернат 33'!C33+'[1]дд4'!C33+'[1]крыловск'!C33+'[1]малиновск'!C33+'[1]новиковский'!C33+'[1]санаторный'!C33+'[1]семилуженский'!C33+'[1]тегульдет'!C33+'[1]тогурск'!C33+'[1]уртамск'!C33+'[1]шегарск'!C33+'[1]интерн 6'!C33+'[1]Северск'!C33</f>
        <v>11</v>
      </c>
      <c r="D33" s="155">
        <f>'[1]шердатский'!D33+'[1]асино'!D33+'[1]бакчарск'!D33+'[1]ДД1'!D33+'[1]шк-интернат 33'!D33+'[1]дд4'!D33+'[1]крыловск'!D33+'[1]малиновск'!D33+'[1]новиковский'!D33+'[1]санаторный'!D33+'[1]семилуженский'!D33+'[1]тегульдет'!D33+'[1]тогурск'!D33+'[1]уртамск'!D33+'[1]шегарск'!D33+'[1]интерн 6'!D33+'[1]Северск'!D33</f>
        <v>10</v>
      </c>
      <c r="E33" s="155">
        <f>'[1]шердатский'!E33+'[1]асино'!E33+'[1]бакчарск'!E33+'[1]ДД1'!E33+'[1]шк-интернат 33'!E33+'[1]дд4'!E33+'[1]крыловск'!E33+'[1]малиновск'!E33+'[1]новиковский'!E33+'[1]санаторный'!E33+'[1]семилуженский'!E33+'[1]тегульдет'!E33+'[1]тогурск'!E33+'[1]уртамск'!E33+'[1]шегарск'!E33+'[1]интерн 6'!E33+'[1]Северск'!E33</f>
        <v>0</v>
      </c>
      <c r="F33" s="155">
        <f>'[1]шердатский'!F33+'[1]асино'!F33+'[1]бакчарск'!F33+'[1]ДД1'!F33+'[1]шк-интернат 33'!F33+'[1]дд4'!F33+'[1]крыловск'!F33+'[1]малиновск'!F33+'[1]новиковский'!F33+'[1]санаторный'!F33+'[1]семилуженский'!F33+'[1]тегульдет'!F33+'[1]тогурск'!F33+'[1]уртамск'!F33+'[1]шегарск'!F33+'[1]интерн 6'!F33+'[1]Северск'!F33</f>
        <v>0</v>
      </c>
      <c r="G33" s="155">
        <f>'[1]шердатский'!G33+'[1]асино'!G33+'[1]бакчарск'!G33+'[1]ДД1'!G33+'[1]шк-интернат 33'!G33+'[1]дд4'!G33+'[1]крыловск'!G33+'[1]малиновск'!G33+'[1]новиковский'!G33+'[1]санаторный'!G33+'[1]семилуженский'!G33+'[1]тегульдет'!G33+'[1]тогурск'!G33+'[1]уртамск'!G33+'[1]шегарск'!G33+'[1]интерн 6'!G33+'[1]Северск'!G33</f>
        <v>2</v>
      </c>
      <c r="H33" s="155">
        <f>'[1]шердатский'!H33+'[1]асино'!H33+'[1]бакчарск'!H33+'[1]ДД1'!H33+'[1]шк-интернат 33'!H33+'[1]дд4'!H33+'[1]крыловск'!H33+'[1]малиновск'!H33+'[1]новиковский'!H33+'[1]санаторный'!H33+'[1]семилуженский'!H33+'[1]тегульдет'!H33+'[1]тогурск'!H33+'[1]уртамск'!H33+'[1]шегарск'!H33+'[1]интерн 6'!H33+'[1]Северск'!H33</f>
        <v>4</v>
      </c>
      <c r="I33" s="155">
        <f>'[1]шердатский'!I33+'[1]асино'!I33+'[1]бакчарск'!I33+'[1]ДД1'!I33+'[1]шк-интернат 33'!I33+'[1]дд4'!I33+'[1]крыловск'!I33+'[1]малиновск'!I33+'[1]новиковский'!I33+'[1]санаторный'!I33+'[1]семилуженский'!I33+'[1]тегульдет'!I33+'[1]тогурск'!I33+'[1]уртамск'!I33+'[1]шегарск'!I33+'[1]интерн 6'!I33+'[1]Северск'!I33</f>
        <v>0</v>
      </c>
      <c r="J33" s="155">
        <f>'[1]шердатский'!J33+'[1]асино'!J33+'[1]бакчарск'!J33+'[1]ДД1'!J33+'[1]шк-интернат 33'!J33+'[1]дд4'!J33+'[1]крыловск'!J33+'[1]малиновск'!J33+'[1]новиковский'!J33+'[1]санаторный'!J33+'[1]семилуженский'!J33+'[1]тегульдет'!J33+'[1]тогурск'!J33+'[1]уртамск'!J33+'[1]шегарск'!J33+'[1]интерн 6'!J33+'[1]Северск'!J33</f>
        <v>0</v>
      </c>
      <c r="K33" s="155">
        <f>'[1]шердатский'!K33+'[1]асино'!K33+'[1]бакчарск'!K33+'[1]ДД1'!K33+'[1]шк-интернат 33'!K33+'[1]дд4'!K33+'[1]крыловск'!K33+'[1]малиновск'!K33+'[1]новиковский'!K33+'[1]санаторный'!K33+'[1]семилуженский'!K33+'[1]тегульдет'!K33+'[1]тогурск'!K33+'[1]уртамск'!K33+'[1]шегарск'!K33+'[1]интерн 6'!K33+'[1]Северск'!K33</f>
        <v>0</v>
      </c>
      <c r="L33" s="155">
        <f>'[1]шердатский'!L33+'[1]асино'!L33+'[1]бакчарск'!L33+'[1]ДД1'!L33+'[1]шк-интернат 33'!L33+'[1]дд4'!L33+'[1]крыловск'!L33+'[1]малиновск'!L33+'[1]новиковский'!L33+'[1]санаторный'!L33+'[1]семилуженский'!L33+'[1]тегульдет'!L33+'[1]тогурск'!L33+'[1]уртамск'!L33+'[1]шегарск'!L33+'[1]интерн 6'!L33+'[1]Северск'!L33</f>
        <v>0</v>
      </c>
      <c r="M33" s="155">
        <f>'[1]шердатский'!M33+'[1]асино'!M33+'[1]бакчарск'!M33+'[1]ДД1'!M33+'[1]шк-интернат 33'!M33+'[1]дд4'!M33+'[1]крыловск'!M33+'[1]малиновск'!M33+'[1]новиковский'!M33+'[1]санаторный'!M33+'[1]семилуженский'!M33+'[1]тегульдет'!M33+'[1]тогурск'!M33+'[1]уртамск'!M33+'[1]шегарск'!M33+'[1]интерн 6'!M33+'[1]Северск'!M33</f>
        <v>0</v>
      </c>
      <c r="N33" s="155">
        <f>'[1]шердатский'!N33+'[1]асино'!N33+'[1]бакчарск'!N33+'[1]ДД1'!N33+'[1]шк-интернат 33'!N33+'[1]дд4'!N33+'[1]крыловск'!N33+'[1]малиновск'!N33+'[1]новиковский'!N33+'[1]санаторный'!N33+'[1]семилуженский'!N33+'[1]тегульдет'!N33+'[1]тогурск'!N33+'[1]уртамск'!N33+'[1]шегарск'!N33+'[1]интерн 6'!N33+'[1]Северск'!N33</f>
        <v>0</v>
      </c>
      <c r="O33" s="155">
        <f>'[1]шердатский'!O33+'[1]асино'!O33+'[1]бакчарск'!O33+'[1]ДД1'!O33+'[1]шк-интернат 33'!O33+'[1]дд4'!O33+'[1]крыловск'!O33+'[1]малиновск'!O33+'[1]новиковский'!O33+'[1]санаторный'!O33+'[1]семилуженский'!O33+'[1]тегульдет'!O33+'[1]тогурск'!O33+'[1]уртамск'!O33+'[1]шегарск'!O33+'[1]интерн 6'!O33+'[1]Северск'!O33</f>
        <v>0</v>
      </c>
      <c r="P33" s="140">
        <f t="shared" si="3"/>
        <v>23</v>
      </c>
      <c r="Q33" s="155">
        <f>'[1]шердатский'!Q33+'[1]асино'!Q33+'[1]бакчарск'!Q33+'[1]ДД1'!Q33+'[1]шк-интернат 33'!Q33+'[1]дд4'!Q33+'[1]крыловск'!Q33+'[1]малиновск'!Q33+'[1]новиковский'!Q33+'[1]санаторный'!Q33+'[1]семилуженский'!Q33+'[1]тегульдет'!Q33+'[1]тогурск'!Q33+'[1]уртамск'!Q33+'[1]шегарск'!Q33+'[1]интерн 6'!Q33+'[1]Северск'!Q33</f>
        <v>0</v>
      </c>
      <c r="R33" s="155">
        <f>'[1]шердатский'!R33+'[1]асино'!R33+'[1]бакчарск'!R33+'[1]ДД1'!R33+'[1]шк-интернат 33'!R33+'[1]дд4'!R33+'[1]крыловск'!R33+'[1]малиновск'!R33+'[1]новиковский'!R33+'[1]санаторный'!R33+'[1]семилуженский'!R33+'[1]тегульдет'!R33+'[1]тогурск'!R33+'[1]уртамск'!R33+'[1]шегарск'!R33+'[1]интерн 6'!R33+'[1]Северск'!R33</f>
        <v>0</v>
      </c>
      <c r="S33" s="155">
        <f>'[1]шердатский'!S33+'[1]асино'!S33+'[1]бакчарск'!S33+'[1]ДД1'!S33+'[1]шк-интернат 33'!S33+'[1]дд4'!S33+'[1]крыловск'!S33+'[1]малиновск'!S33+'[1]новиковский'!S33+'[1]санаторный'!S33+'[1]семилуженский'!S33+'[1]тегульдет'!S33+'[1]тогурск'!S33+'[1]уртамск'!S33+'[1]шегарск'!S33+'[1]интерн 6'!S33+'[1]Северск'!S33</f>
        <v>0</v>
      </c>
      <c r="T33" s="155">
        <f>'[1]шердатский'!T33+'[1]асино'!T33+'[1]бакчарск'!T33+'[1]ДД1'!T33+'[1]шк-интернат 33'!T33+'[1]дд4'!T33+'[1]крыловск'!T33+'[1]малиновск'!T33+'[1]новиковский'!T33+'[1]санаторный'!T33+'[1]семилуженский'!T33+'[1]тегульдет'!T33+'[1]тогурск'!T33+'[1]уртамск'!T33+'[1]шегарск'!T33+'[1]интерн 6'!T33+'[1]Северск'!T33</f>
        <v>2</v>
      </c>
      <c r="U33" s="155">
        <f>'[1]шердатский'!U33+'[1]асино'!U33+'[1]бакчарск'!U33+'[1]ДД1'!U33+'[1]шк-интернат 33'!U33+'[1]дд4'!U33+'[1]крыловск'!U33+'[1]малиновск'!U33+'[1]новиковский'!U33+'[1]санаторный'!U33+'[1]семилуженский'!U33+'[1]тегульдет'!U33+'[1]тогурск'!U33+'[1]уртамск'!U33+'[1]шегарск'!U33+'[1]интерн 6'!U33+'[1]Северск'!U33</f>
        <v>1</v>
      </c>
      <c r="V33" s="155">
        <f>'[1]шердатский'!V33+'[1]асино'!V33+'[1]бакчарск'!V33+'[1]ДД1'!V33+'[1]шк-интернат 33'!V33+'[1]дд4'!V33+'[1]крыловск'!V33+'[1]малиновск'!V33+'[1]новиковский'!V33+'[1]санаторный'!V33+'[1]семилуженский'!V33+'[1]тегульдет'!V33+'[1]тогурск'!V33+'[1]уртамск'!V33+'[1]шегарск'!V33+'[1]интерн 6'!V33+'[1]Северск'!V33</f>
        <v>10</v>
      </c>
      <c r="W33" s="155">
        <f>'[1]шердатский'!W33+'[1]асино'!W33+'[1]бакчарск'!W33+'[1]ДД1'!W33+'[1]шк-интернат 33'!W33+'[1]дд4'!W33+'[1]крыловск'!W33+'[1]малиновск'!W33+'[1]новиковский'!W33+'[1]санаторный'!W33+'[1]семилуженский'!W33+'[1]тегульдет'!W33+'[1]тогурск'!W33+'[1]уртамск'!W33+'[1]шегарск'!W33+'[1]интерн 6'!W33+'[1]Северск'!W33</f>
        <v>0</v>
      </c>
      <c r="X33" s="155">
        <f>'[1]шердатский'!X33+'[1]асино'!X33+'[1]бакчарск'!X33+'[1]ДД1'!X33+'[1]шк-интернат 33'!X33+'[1]дд4'!X33+'[1]крыловск'!X33+'[1]малиновск'!X33+'[1]новиковский'!X33+'[1]санаторный'!X33+'[1]семилуженский'!X33+'[1]тегульдет'!X33+'[1]тогурск'!X33+'[1]уртамск'!X33+'[1]шегарск'!X33+'[1]интерн 6'!X33+'[1]Северск'!X33</f>
        <v>0</v>
      </c>
      <c r="Y33" s="155">
        <f>'[1]шердатский'!Y33+'[1]асино'!Y33+'[1]бакчарск'!Y33+'[1]ДД1'!Y33+'[1]шк-интернат 33'!Y33+'[1]дд4'!Y33+'[1]крыловск'!Y33+'[1]малиновск'!Y33+'[1]новиковский'!Y33+'[1]санаторный'!Y33+'[1]семилуженский'!Y33+'[1]тегульдет'!Y33+'[1]тогурск'!Y33+'[1]уртамск'!Y33+'[1]шегарск'!Y33+'[1]интерн 6'!Y33+'[1]Северск'!Y33</f>
        <v>0</v>
      </c>
      <c r="Z33" s="155">
        <f>'[1]шердатский'!Z33+'[1]асино'!Z33+'[1]бакчарск'!Z33+'[1]ДД1'!Z33+'[1]шк-интернат 33'!Z33+'[1]дд4'!Z33+'[1]крыловск'!Z33+'[1]малиновск'!Z33+'[1]новиковский'!Z33+'[1]санаторный'!Z33+'[1]семилуженский'!Z33+'[1]тегульдет'!Z33+'[1]тогурск'!Z33+'[1]уртамск'!Z33+'[1]шегарск'!Z33+'[1]интерн 6'!Z33+'[1]Северск'!Z33</f>
        <v>1</v>
      </c>
      <c r="AA33" s="155">
        <f>'[1]шердатский'!AA33+'[1]асино'!AA33+'[1]бакчарск'!AA33+'[1]ДД1'!AA33+'[1]шк-интернат 33'!AA33+'[1]дд4'!AA33+'[1]крыловск'!AA33+'[1]малиновск'!AA33+'[1]новиковский'!AA33+'[1]санаторный'!AA33+'[1]семилуженский'!AA33+'[1]тегульдет'!AA33+'[1]тогурск'!AA33+'[1]уртамск'!AA33+'[1]шегарск'!AA33+'[1]интерн 6'!AA33+'[1]Северск'!AA33</f>
        <v>0</v>
      </c>
      <c r="AB33" s="155">
        <f>'[1]шердатский'!AB33+'[1]асино'!AB33+'[1]бакчарск'!AB33+'[1]ДД1'!AB33+'[1]шк-интернат 33'!AB33+'[1]дд4'!AB33+'[1]крыловск'!AB33+'[1]малиновск'!AB33+'[1]новиковский'!AB33+'[1]санаторный'!AB33+'[1]семилуженский'!AB33+'[1]тегульдет'!AB33+'[1]тогурск'!AB33+'[1]уртамск'!AB33+'[1]шегарск'!AB33+'[1]интерн 6'!AB33+'[1]Северск'!AB33</f>
        <v>0</v>
      </c>
      <c r="AC33" s="155">
        <f>'[1]шердатский'!AC33+'[1]асино'!AC33+'[1]бакчарск'!AC33+'[1]ДД1'!AC33+'[1]шк-интернат 33'!AC33+'[1]дд4'!AC33+'[1]крыловск'!AC33+'[1]малиновск'!AC33+'[1]новиковский'!AC33+'[1]санаторный'!AC33+'[1]семилуженский'!AC33+'[1]тегульдет'!AC33+'[1]тогурск'!AC33+'[1]уртамск'!AC33+'[1]шегарск'!AC33+'[1]интерн 6'!AC33+'[1]Северск'!AC33</f>
        <v>1</v>
      </c>
      <c r="AD33" s="155">
        <f>'[1]шердатский'!AD33+'[1]асино'!AD33+'[1]бакчарск'!AD33+'[1]ДД1'!AD33+'[1]шк-интернат 33'!AD33+'[1]дд4'!AD33+'[1]крыловск'!AD33+'[1]малиновск'!AD33+'[1]новиковский'!AD33+'[1]санаторный'!AD33+'[1]семилуженский'!AD33+'[1]тегульдет'!AD33+'[1]тогурск'!AD33+'[1]уртамск'!AD33+'[1]шегарск'!AD33+'[1]интерн 6'!AD33+'[1]Северск'!AD33</f>
        <v>56</v>
      </c>
      <c r="AE33" s="155">
        <f>'[1]шердатский'!AE33+'[1]асино'!AE33+'[1]бакчарск'!AE33+'[1]ДД1'!AE33+'[1]шк-интернат 33'!AE33+'[1]дд4'!AE33+'[1]крыловск'!AE33+'[1]малиновск'!AE33+'[1]новиковский'!AE33+'[1]санаторный'!AE33+'[1]семилуженский'!AE33+'[1]тегульдет'!AE33+'[1]тогурск'!AE33+'[1]уртамск'!AE33+'[1]шегарск'!AE33+'[1]интерн 6'!AE33+'[1]Северск'!AE33</f>
        <v>7</v>
      </c>
    </row>
    <row r="34" spans="1:31" ht="12">
      <c r="A34" s="15" t="s">
        <v>146</v>
      </c>
      <c r="B34" s="155">
        <f>'[1]шердатский'!B34+'[1]асино'!B34+'[1]бакчарск'!B34+'[1]ДД1'!B34+'[1]шк-интернат 33'!B34+'[1]дд4'!B34+'[1]крыловск'!B34+'[1]малиновск'!B34+'[1]новиковский'!B34+'[1]санаторный'!B34+'[1]семилуженский'!B34+'[1]тегульдет'!B34+'[1]тогурск'!B34+'[1]уртамск'!B34+'[1]шегарск'!B34+'[1]интерн 6'!B34+'[1]Северск'!B34</f>
        <v>58</v>
      </c>
      <c r="C34" s="155">
        <f>'[1]шердатский'!C34+'[1]асино'!C34+'[1]бакчарск'!C34+'[1]ДД1'!C34+'[1]шк-интернат 33'!C34+'[1]дд4'!C34+'[1]крыловск'!C34+'[1]малиновск'!C34+'[1]новиковский'!C34+'[1]санаторный'!C34+'[1]семилуженский'!C34+'[1]тегульдет'!C34+'[1]тогурск'!C34+'[1]уртамск'!C34+'[1]шегарск'!C34+'[1]интерн 6'!C34+'[1]Северск'!C34</f>
        <v>11</v>
      </c>
      <c r="D34" s="155">
        <f>'[1]шердатский'!D34+'[1]асино'!D34+'[1]бакчарск'!D34+'[1]ДД1'!D34+'[1]шк-интернат 33'!D34+'[1]дд4'!D34+'[1]крыловск'!D34+'[1]малиновск'!D34+'[1]новиковский'!D34+'[1]санаторный'!D34+'[1]семилуженский'!D34+'[1]тегульдет'!D34+'[1]тогурск'!D34+'[1]уртамск'!D34+'[1]шегарск'!D34+'[1]интерн 6'!D34+'[1]Северск'!D34</f>
        <v>6</v>
      </c>
      <c r="E34" s="155">
        <f>'[1]шердатский'!E34+'[1]асино'!E34+'[1]бакчарск'!E34+'[1]ДД1'!E34+'[1]шк-интернат 33'!E34+'[1]дд4'!E34+'[1]крыловск'!E34+'[1]малиновск'!E34+'[1]новиковский'!E34+'[1]санаторный'!E34+'[1]семилуженский'!E34+'[1]тегульдет'!E34+'[1]тогурск'!E34+'[1]уртамск'!E34+'[1]шегарск'!E34+'[1]интерн 6'!E34+'[1]Северск'!E34</f>
        <v>2</v>
      </c>
      <c r="F34" s="155">
        <f>'[1]шердатский'!F34+'[1]асино'!F34+'[1]бакчарск'!F34+'[1]ДД1'!F34+'[1]шк-интернат 33'!F34+'[1]дд4'!F34+'[1]крыловск'!F34+'[1]малиновск'!F34+'[1]новиковский'!F34+'[1]санаторный'!F34+'[1]семилуженский'!F34+'[1]тегульдет'!F34+'[1]тогурск'!F34+'[1]уртамск'!F34+'[1]шегарск'!F34+'[1]интерн 6'!F34+'[1]Северск'!F34</f>
        <v>0</v>
      </c>
      <c r="G34" s="155">
        <f>'[1]шердатский'!G34+'[1]асино'!G34+'[1]бакчарск'!G34+'[1]ДД1'!G34+'[1]шк-интернат 33'!G34+'[1]дд4'!G34+'[1]крыловск'!G34+'[1]малиновск'!G34+'[1]новиковский'!G34+'[1]санаторный'!G34+'[1]семилуженский'!G34+'[1]тегульдет'!G34+'[1]тогурск'!G34+'[1]уртамск'!G34+'[1]шегарск'!G34+'[1]интерн 6'!G34+'[1]Северск'!G34</f>
        <v>0</v>
      </c>
      <c r="H34" s="155">
        <f>'[1]шердатский'!H34+'[1]асино'!H34+'[1]бакчарск'!H34+'[1]ДД1'!H34+'[1]шк-интернат 33'!H34+'[1]дд4'!H34+'[1]крыловск'!H34+'[1]малиновск'!H34+'[1]новиковский'!H34+'[1]санаторный'!H34+'[1]семилуженский'!H34+'[1]тегульдет'!H34+'[1]тогурск'!H34+'[1]уртамск'!H34+'[1]шегарск'!H34+'[1]интерн 6'!H34+'[1]Северск'!H34</f>
        <v>2</v>
      </c>
      <c r="I34" s="155">
        <f>'[1]шердатский'!I34+'[1]асино'!I34+'[1]бакчарск'!I34+'[1]ДД1'!I34+'[1]шк-интернат 33'!I34+'[1]дд4'!I34+'[1]крыловск'!I34+'[1]малиновск'!I34+'[1]новиковский'!I34+'[1]санаторный'!I34+'[1]семилуженский'!I34+'[1]тегульдет'!I34+'[1]тогурск'!I34+'[1]уртамск'!I34+'[1]шегарск'!I34+'[1]интерн 6'!I34+'[1]Северск'!I34</f>
        <v>0</v>
      </c>
      <c r="J34" s="155">
        <f>'[1]шердатский'!J34+'[1]асино'!J34+'[1]бакчарск'!J34+'[1]ДД1'!J34+'[1]шк-интернат 33'!J34+'[1]дд4'!J34+'[1]крыловск'!J34+'[1]малиновск'!J34+'[1]новиковский'!J34+'[1]санаторный'!J34+'[1]семилуженский'!J34+'[1]тегульдет'!J34+'[1]тогурск'!J34+'[1]уртамск'!J34+'[1]шегарск'!J34+'[1]интерн 6'!J34+'[1]Северск'!J34</f>
        <v>0</v>
      </c>
      <c r="K34" s="155">
        <f>'[1]шердатский'!K34+'[1]асино'!K34+'[1]бакчарск'!K34+'[1]ДД1'!K34+'[1]шк-интернат 33'!K34+'[1]дд4'!K34+'[1]крыловск'!K34+'[1]малиновск'!K34+'[1]новиковский'!K34+'[1]санаторный'!K34+'[1]семилуженский'!K34+'[1]тегульдет'!K34+'[1]тогурск'!K34+'[1]уртамск'!K34+'[1]шегарск'!K34+'[1]интерн 6'!K34+'[1]Северск'!K34</f>
        <v>0</v>
      </c>
      <c r="L34" s="155">
        <f>'[1]шердатский'!L34+'[1]асино'!L34+'[1]бакчарск'!L34+'[1]ДД1'!L34+'[1]шк-интернат 33'!L34+'[1]дд4'!L34+'[1]крыловск'!L34+'[1]малиновск'!L34+'[1]новиковский'!L34+'[1]санаторный'!L34+'[1]семилуженский'!L34+'[1]тегульдет'!L34+'[1]тогурск'!L34+'[1]уртамск'!L34+'[1]шегарск'!L34+'[1]интерн 6'!L34+'[1]Северск'!L34</f>
        <v>0</v>
      </c>
      <c r="M34" s="155">
        <f>'[1]шердатский'!M34+'[1]асино'!M34+'[1]бакчарск'!M34+'[1]ДД1'!M34+'[1]шк-интернат 33'!M34+'[1]дд4'!M34+'[1]крыловск'!M34+'[1]малиновск'!M34+'[1]новиковский'!M34+'[1]санаторный'!M34+'[1]семилуженский'!M34+'[1]тегульдет'!M34+'[1]тогурск'!M34+'[1]уртамск'!M34+'[1]шегарск'!M34+'[1]интерн 6'!M34+'[1]Северск'!M34</f>
        <v>0</v>
      </c>
      <c r="N34" s="155">
        <f>'[1]шердатский'!N34+'[1]асино'!N34+'[1]бакчарск'!N34+'[1]ДД1'!N34+'[1]шк-интернат 33'!N34+'[1]дд4'!N34+'[1]крыловск'!N34+'[1]малиновск'!N34+'[1]новиковский'!N34+'[1]санаторный'!N34+'[1]семилуженский'!N34+'[1]тегульдет'!N34+'[1]тогурск'!N34+'[1]уртамск'!N34+'[1]шегарск'!N34+'[1]интерн 6'!N34+'[1]Северск'!N34</f>
        <v>0</v>
      </c>
      <c r="O34" s="155">
        <f>'[1]шердатский'!O34+'[1]асино'!O34+'[1]бакчарск'!O34+'[1]ДД1'!O34+'[1]шк-интернат 33'!O34+'[1]дд4'!O34+'[1]крыловск'!O34+'[1]малиновск'!O34+'[1]новиковский'!O34+'[1]санаторный'!O34+'[1]семилуженский'!O34+'[1]тегульдет'!O34+'[1]тогурск'!O34+'[1]уртамск'!O34+'[1]шегарск'!O34+'[1]интерн 6'!O34+'[1]Северск'!O34</f>
        <v>1</v>
      </c>
      <c r="P34" s="140">
        <f t="shared" si="3"/>
        <v>15</v>
      </c>
      <c r="Q34" s="155">
        <f>'[1]шердатский'!Q34+'[1]асино'!Q34+'[1]бакчарск'!Q34+'[1]ДД1'!Q34+'[1]шк-интернат 33'!Q34+'[1]дд4'!Q34+'[1]крыловск'!Q34+'[1]малиновск'!Q34+'[1]новиковский'!Q34+'[1]санаторный'!Q34+'[1]семилуженский'!Q34+'[1]тегульдет'!Q34+'[1]тогурск'!Q34+'[1]уртамск'!Q34+'[1]шегарск'!Q34+'[1]интерн 6'!Q34+'[1]Северск'!Q34</f>
        <v>0</v>
      </c>
      <c r="R34" s="155">
        <f>'[1]шердатский'!R34+'[1]асино'!R34+'[1]бакчарск'!R34+'[1]ДД1'!R34+'[1]шк-интернат 33'!R34+'[1]дд4'!R34+'[1]крыловск'!R34+'[1]малиновск'!R34+'[1]новиковский'!R34+'[1]санаторный'!R34+'[1]семилуженский'!R34+'[1]тегульдет'!R34+'[1]тогурск'!R34+'[1]уртамск'!R34+'[1]шегарск'!R34+'[1]интерн 6'!R34+'[1]Северск'!R34</f>
        <v>0</v>
      </c>
      <c r="S34" s="155">
        <f>'[1]шердатский'!S34+'[1]асино'!S34+'[1]бакчарск'!S34+'[1]ДД1'!S34+'[1]шк-интернат 33'!S34+'[1]дд4'!S34+'[1]крыловск'!S34+'[1]малиновск'!S34+'[1]новиковский'!S34+'[1]санаторный'!S34+'[1]семилуженский'!S34+'[1]тегульдет'!S34+'[1]тогурск'!S34+'[1]уртамск'!S34+'[1]шегарск'!S34+'[1]интерн 6'!S34+'[1]Северск'!S34</f>
        <v>0</v>
      </c>
      <c r="T34" s="155">
        <f>'[1]шердатский'!T34+'[1]асино'!T34+'[1]бакчарск'!T34+'[1]ДД1'!T34+'[1]шк-интернат 33'!T34+'[1]дд4'!T34+'[1]крыловск'!T34+'[1]малиновск'!T34+'[1]новиковский'!T34+'[1]санаторный'!T34+'[1]семилуженский'!T34+'[1]тегульдет'!T34+'[1]тогурск'!T34+'[1]уртамск'!T34+'[1]шегарск'!T34+'[1]интерн 6'!T34+'[1]Северск'!T34</f>
        <v>0</v>
      </c>
      <c r="U34" s="155">
        <f>'[1]шердатский'!U34+'[1]асино'!U34+'[1]бакчарск'!U34+'[1]ДД1'!U34+'[1]шк-интернат 33'!U34+'[1]дд4'!U34+'[1]крыловск'!U34+'[1]малиновск'!U34+'[1]новиковский'!U34+'[1]санаторный'!U34+'[1]семилуженский'!U34+'[1]тегульдет'!U34+'[1]тогурск'!U34+'[1]уртамск'!U34+'[1]шегарск'!U34+'[1]интерн 6'!U34+'[1]Северск'!U34</f>
        <v>5</v>
      </c>
      <c r="V34" s="155">
        <f>'[1]шердатский'!V34+'[1]асино'!V34+'[1]бакчарск'!V34+'[1]ДД1'!V34+'[1]шк-интернат 33'!V34+'[1]дд4'!V34+'[1]крыловск'!V34+'[1]малиновск'!V34+'[1]новиковский'!V34+'[1]санаторный'!V34+'[1]семилуженский'!V34+'[1]тегульдет'!V34+'[1]тогурск'!V34+'[1]уртамск'!V34+'[1]шегарск'!V34+'[1]интерн 6'!V34+'[1]Северск'!V34</f>
        <v>13</v>
      </c>
      <c r="W34" s="155">
        <f>'[1]шердатский'!W34+'[1]асино'!W34+'[1]бакчарск'!W34+'[1]ДД1'!W34+'[1]шк-интернат 33'!W34+'[1]дд4'!W34+'[1]крыловск'!W34+'[1]малиновск'!W34+'[1]новиковский'!W34+'[1]санаторный'!W34+'[1]семилуженский'!W34+'[1]тегульдет'!W34+'[1]тогурск'!W34+'[1]уртамск'!W34+'[1]шегарск'!W34+'[1]интерн 6'!W34+'[1]Северск'!W34</f>
        <v>1</v>
      </c>
      <c r="X34" s="155">
        <f>'[1]шердатский'!X34+'[1]асино'!X34+'[1]бакчарск'!X34+'[1]ДД1'!X34+'[1]шк-интернат 33'!X34+'[1]дд4'!X34+'[1]крыловск'!X34+'[1]малиновск'!X34+'[1]новиковский'!X34+'[1]санаторный'!X34+'[1]семилуженский'!X34+'[1]тегульдет'!X34+'[1]тогурск'!X34+'[1]уртамск'!X34+'[1]шегарск'!X34+'[1]интерн 6'!X34+'[1]Северск'!X34</f>
        <v>0</v>
      </c>
      <c r="Y34" s="155">
        <f>'[1]шердатский'!Y34+'[1]асино'!Y34+'[1]бакчарск'!Y34+'[1]ДД1'!Y34+'[1]шк-интернат 33'!Y34+'[1]дд4'!Y34+'[1]крыловск'!Y34+'[1]малиновск'!Y34+'[1]новиковский'!Y34+'[1]санаторный'!Y34+'[1]семилуженский'!Y34+'[1]тегульдет'!Y34+'[1]тогурск'!Y34+'[1]уртамск'!Y34+'[1]шегарск'!Y34+'[1]интерн 6'!Y34+'[1]Северск'!Y34</f>
        <v>0</v>
      </c>
      <c r="Z34" s="155">
        <f>'[1]шердатский'!Z34+'[1]асино'!Z34+'[1]бакчарск'!Z34+'[1]ДД1'!Z34+'[1]шк-интернат 33'!Z34+'[1]дд4'!Z34+'[1]крыловск'!Z34+'[1]малиновск'!Z34+'[1]новиковский'!Z34+'[1]санаторный'!Z34+'[1]семилуженский'!Z34+'[1]тегульдет'!Z34+'[1]тогурск'!Z34+'[1]уртамск'!Z34+'[1]шегарск'!Z34+'[1]интерн 6'!Z34+'[1]Северск'!Z34</f>
        <v>0</v>
      </c>
      <c r="AA34" s="155">
        <f>'[1]шердатский'!AA34+'[1]асино'!AA34+'[1]бакчарск'!AA34+'[1]ДД1'!AA34+'[1]шк-интернат 33'!AA34+'[1]дд4'!AA34+'[1]крыловск'!AA34+'[1]малиновск'!AA34+'[1]новиковский'!AA34+'[1]санаторный'!AA34+'[1]семилуженский'!AA34+'[1]тегульдет'!AA34+'[1]тогурск'!AA34+'[1]уртамск'!AA34+'[1]шегарск'!AA34+'[1]интерн 6'!AA34+'[1]Северск'!AA34</f>
        <v>0</v>
      </c>
      <c r="AB34" s="155">
        <f>'[1]шердатский'!AB34+'[1]асино'!AB34+'[1]бакчарск'!AB34+'[1]ДД1'!AB34+'[1]шк-интернат 33'!AB34+'[1]дд4'!AB34+'[1]крыловск'!AB34+'[1]малиновск'!AB34+'[1]новиковский'!AB34+'[1]санаторный'!AB34+'[1]семилуженский'!AB34+'[1]тегульдет'!AB34+'[1]тогурск'!AB34+'[1]уртамск'!AB34+'[1]шегарск'!AB34+'[1]интерн 6'!AB34+'[1]Северск'!AB34</f>
        <v>0</v>
      </c>
      <c r="AC34" s="155">
        <f>'[1]шердатский'!AC34+'[1]асино'!AC34+'[1]бакчарск'!AC34+'[1]ДД1'!AC34+'[1]шк-интернат 33'!AC34+'[1]дд4'!AC34+'[1]крыловск'!AC34+'[1]малиновск'!AC34+'[1]новиковский'!AC34+'[1]санаторный'!AC34+'[1]семилуженский'!AC34+'[1]тегульдет'!AC34+'[1]тогурск'!AC34+'[1]уртамск'!AC34+'[1]шегарск'!AC34+'[1]интерн 6'!AC34+'[1]Северск'!AC34</f>
        <v>0</v>
      </c>
      <c r="AD34" s="155">
        <f>'[1]шердатский'!AD34+'[1]асино'!AD34+'[1]бакчарск'!AD34+'[1]ДД1'!AD34+'[1]шк-интернат 33'!AD34+'[1]дд4'!AD34+'[1]крыловск'!AD34+'[1]малиновск'!AD34+'[1]новиковский'!AD34+'[1]санаторный'!AD34+'[1]семилуженский'!AD34+'[1]тегульдет'!AD34+'[1]тогурск'!AD34+'[1]уртамск'!AD34+'[1]шегарск'!AD34+'[1]интерн 6'!AD34+'[1]Северск'!AD34</f>
        <v>49</v>
      </c>
      <c r="AE34" s="155">
        <f>'[1]шердатский'!AE34+'[1]асино'!AE34+'[1]бакчарск'!AE34+'[1]ДД1'!AE34+'[1]шк-интернат 33'!AE34+'[1]дд4'!AE34+'[1]крыловск'!AE34+'[1]малиновск'!AE34+'[1]новиковский'!AE34+'[1]санаторный'!AE34+'[1]семилуженский'!AE34+'[1]тегульдет'!AE34+'[1]тогурск'!AE34+'[1]уртамск'!AE34+'[1]шегарск'!AE34+'[1]интерн 6'!AE34+'[1]Северск'!AE34</f>
        <v>10</v>
      </c>
    </row>
    <row r="35" spans="1:31" ht="12">
      <c r="A35" s="15" t="s">
        <v>147</v>
      </c>
      <c r="B35" s="155">
        <f>'[1]шердатский'!B35+'[1]асино'!B35+'[1]бакчарск'!B35+'[1]ДД1'!B35+'[1]шк-интернат 33'!B35+'[1]дд4'!B35+'[1]крыловск'!B35+'[1]малиновск'!B35+'[1]новиковский'!B35+'[1]санаторный'!B35+'[1]семилуженский'!B35+'[1]тегульдет'!B35+'[1]тогурск'!B35+'[1]уртамск'!B35+'[1]шегарск'!B35+'[1]интерн 6'!B35+'[1]Северск'!B35</f>
        <v>52</v>
      </c>
      <c r="C35" s="155">
        <f>'[1]шердатский'!C35+'[1]асино'!C35+'[1]бакчарск'!C35+'[1]ДД1'!C35+'[1]шк-интернат 33'!C35+'[1]дд4'!C35+'[1]крыловск'!C35+'[1]малиновск'!C35+'[1]новиковский'!C35+'[1]санаторный'!C35+'[1]семилуженский'!C35+'[1]тегульдет'!C35+'[1]тогурск'!C35+'[1]уртамск'!C35+'[1]шегарск'!C35+'[1]интерн 6'!C35+'[1]Северск'!C35</f>
        <v>5</v>
      </c>
      <c r="D35" s="155">
        <f>'[1]шердатский'!D35+'[1]асино'!D35+'[1]бакчарск'!D35+'[1]ДД1'!D35+'[1]шк-интернат 33'!D35+'[1]дд4'!D35+'[1]крыловск'!D35+'[1]малиновск'!D35+'[1]новиковский'!D35+'[1]санаторный'!D35+'[1]семилуженский'!D35+'[1]тегульдет'!D35+'[1]тогурск'!D35+'[1]уртамск'!D35+'[1]шегарск'!D35+'[1]интерн 6'!D35+'[1]Северск'!D35</f>
        <v>3</v>
      </c>
      <c r="E35" s="155">
        <f>'[1]шердатский'!E35+'[1]асино'!E35+'[1]бакчарск'!E35+'[1]ДД1'!E35+'[1]шк-интернат 33'!E35+'[1]дд4'!E35+'[1]крыловск'!E35+'[1]малиновск'!E35+'[1]новиковский'!E35+'[1]санаторный'!E35+'[1]семилуженский'!E35+'[1]тегульдет'!E35+'[1]тогурск'!E35+'[1]уртамск'!E35+'[1]шегарск'!E35+'[1]интерн 6'!E35+'[1]Северск'!E35</f>
        <v>0</v>
      </c>
      <c r="F35" s="155">
        <f>'[1]шердатский'!F35+'[1]асино'!F35+'[1]бакчарск'!F35+'[1]ДД1'!F35+'[1]шк-интернат 33'!F35+'[1]дд4'!F35+'[1]крыловск'!F35+'[1]малиновск'!F35+'[1]новиковский'!F35+'[1]санаторный'!F35+'[1]семилуженский'!F35+'[1]тегульдет'!F35+'[1]тогурск'!F35+'[1]уртамск'!F35+'[1]шегарск'!F35+'[1]интерн 6'!F35+'[1]Северск'!F35</f>
        <v>0</v>
      </c>
      <c r="G35" s="155">
        <f>'[1]шердатский'!G35+'[1]асино'!G35+'[1]бакчарск'!G35+'[1]ДД1'!G35+'[1]шк-интернат 33'!G35+'[1]дд4'!G35+'[1]крыловск'!G35+'[1]малиновск'!G35+'[1]новиковский'!G35+'[1]санаторный'!G35+'[1]семилуженский'!G35+'[1]тегульдет'!G35+'[1]тогурск'!G35+'[1]уртамск'!G35+'[1]шегарск'!G35+'[1]интерн 6'!G35+'[1]Северск'!G35</f>
        <v>0</v>
      </c>
      <c r="H35" s="155">
        <f>'[1]шердатский'!H35+'[1]асино'!H35+'[1]бакчарск'!H35+'[1]ДД1'!H35+'[1]шк-интернат 33'!H35+'[1]дд4'!H35+'[1]крыловск'!H35+'[1]малиновск'!H35+'[1]новиковский'!H35+'[1]санаторный'!H35+'[1]семилуженский'!H35+'[1]тегульдет'!H35+'[1]тогурск'!H35+'[1]уртамск'!H35+'[1]шегарск'!H35+'[1]интерн 6'!H35+'[1]Северск'!H35</f>
        <v>0</v>
      </c>
      <c r="I35" s="155">
        <f>'[1]шердатский'!I35+'[1]асино'!I35+'[1]бакчарск'!I35+'[1]ДД1'!I35+'[1]шк-интернат 33'!I35+'[1]дд4'!I35+'[1]крыловск'!I35+'[1]малиновск'!I35+'[1]новиковский'!I35+'[1]санаторный'!I35+'[1]семилуженский'!I35+'[1]тегульдет'!I35+'[1]тогурск'!I35+'[1]уртамск'!I35+'[1]шегарск'!I35+'[1]интерн 6'!I35+'[1]Северск'!I35</f>
        <v>0</v>
      </c>
      <c r="J35" s="155">
        <f>'[1]шердатский'!J35+'[1]асино'!J35+'[1]бакчарск'!J35+'[1]ДД1'!J35+'[1]шк-интернат 33'!J35+'[1]дд4'!J35+'[1]крыловск'!J35+'[1]малиновск'!J35+'[1]новиковский'!J35+'[1]санаторный'!J35+'[1]семилуженский'!J35+'[1]тегульдет'!J35+'[1]тогурск'!J35+'[1]уртамск'!J35+'[1]шегарск'!J35+'[1]интерн 6'!J35+'[1]Северск'!J35</f>
        <v>0</v>
      </c>
      <c r="K35" s="155">
        <f>'[1]шердатский'!K35+'[1]асино'!K35+'[1]бакчарск'!K35+'[1]ДД1'!K35+'[1]шк-интернат 33'!K35+'[1]дд4'!K35+'[1]крыловск'!K35+'[1]малиновск'!K35+'[1]новиковский'!K35+'[1]санаторный'!K35+'[1]семилуженский'!K35+'[1]тегульдет'!K35+'[1]тогурск'!K35+'[1]уртамск'!K35+'[1]шегарск'!K35+'[1]интерн 6'!K35+'[1]Северск'!K35</f>
        <v>0</v>
      </c>
      <c r="L35" s="155">
        <f>'[1]шердатский'!L35+'[1]асино'!L35+'[1]бакчарск'!L35+'[1]ДД1'!L35+'[1]шк-интернат 33'!L35+'[1]дд4'!L35+'[1]крыловск'!L35+'[1]малиновск'!L35+'[1]новиковский'!L35+'[1]санаторный'!L35+'[1]семилуженский'!L35+'[1]тегульдет'!L35+'[1]тогурск'!L35+'[1]уртамск'!L35+'[1]шегарск'!L35+'[1]интерн 6'!L35+'[1]Северск'!L35</f>
        <v>0</v>
      </c>
      <c r="M35" s="155">
        <f>'[1]шердатский'!M35+'[1]асино'!M35+'[1]бакчарск'!M35+'[1]ДД1'!M35+'[1]шк-интернат 33'!M35+'[1]дд4'!M35+'[1]крыловск'!M35+'[1]малиновск'!M35+'[1]новиковский'!M35+'[1]санаторный'!M35+'[1]семилуженский'!M35+'[1]тегульдет'!M35+'[1]тогурск'!M35+'[1]уртамск'!M35+'[1]шегарск'!M35+'[1]интерн 6'!M35+'[1]Северск'!M35</f>
        <v>0</v>
      </c>
      <c r="N35" s="155">
        <f>'[1]шердатский'!N35+'[1]асино'!N35+'[1]бакчарск'!N35+'[1]ДД1'!N35+'[1]шк-интернат 33'!N35+'[1]дд4'!N35+'[1]крыловск'!N35+'[1]малиновск'!N35+'[1]новиковский'!N35+'[1]санаторный'!N35+'[1]семилуженский'!N35+'[1]тегульдет'!N35+'[1]тогурск'!N35+'[1]уртамск'!N35+'[1]шегарск'!N35+'[1]интерн 6'!N35+'[1]Северск'!N35</f>
        <v>0</v>
      </c>
      <c r="O35" s="155">
        <f>'[1]шердатский'!O35+'[1]асино'!O35+'[1]бакчарск'!O35+'[1]ДД1'!O35+'[1]шк-интернат 33'!O35+'[1]дд4'!O35+'[1]крыловск'!O35+'[1]малиновск'!O35+'[1]новиковский'!O35+'[1]санаторный'!O35+'[1]семилуженский'!O35+'[1]тегульдет'!O35+'[1]тогурск'!O35+'[1]уртамск'!O35+'[1]шегарск'!O35+'[1]интерн 6'!O35+'[1]Северск'!O35</f>
        <v>1</v>
      </c>
      <c r="P35" s="140">
        <f t="shared" si="3"/>
        <v>31</v>
      </c>
      <c r="Q35" s="155">
        <f>'[1]шердатский'!Q35+'[1]асино'!Q35+'[1]бакчарск'!Q35+'[1]ДД1'!Q35+'[1]шк-интернат 33'!Q35+'[1]дд4'!Q35+'[1]крыловск'!Q35+'[1]малиновск'!Q35+'[1]новиковский'!Q35+'[1]санаторный'!Q35+'[1]семилуженский'!Q35+'[1]тегульдет'!Q35+'[1]тогурск'!Q35+'[1]уртамск'!Q35+'[1]шегарск'!Q35+'[1]интерн 6'!Q35+'[1]Северск'!Q35</f>
        <v>0</v>
      </c>
      <c r="R35" s="155">
        <f>'[1]шердатский'!R35+'[1]асино'!R35+'[1]бакчарск'!R35+'[1]ДД1'!R35+'[1]шк-интернат 33'!R35+'[1]дд4'!R35+'[1]крыловск'!R35+'[1]малиновск'!R35+'[1]новиковский'!R35+'[1]санаторный'!R35+'[1]семилуженский'!R35+'[1]тегульдет'!R35+'[1]тогурск'!R35+'[1]уртамск'!R35+'[1]шегарск'!R35+'[1]интерн 6'!R35+'[1]Северск'!R35</f>
        <v>0</v>
      </c>
      <c r="S35" s="155">
        <f>'[1]шердатский'!S35+'[1]асино'!S35+'[1]бакчарск'!S35+'[1]ДД1'!S35+'[1]шк-интернат 33'!S35+'[1]дд4'!S35+'[1]крыловск'!S35+'[1]малиновск'!S35+'[1]новиковский'!S35+'[1]санаторный'!S35+'[1]семилуженский'!S35+'[1]тегульдет'!S35+'[1]тогурск'!S35+'[1]уртамск'!S35+'[1]шегарск'!S35+'[1]интерн 6'!S35+'[1]Северск'!S35</f>
        <v>0</v>
      </c>
      <c r="T35" s="155">
        <f>'[1]шердатский'!T35+'[1]асино'!T35+'[1]бакчарск'!T35+'[1]ДД1'!T35+'[1]шк-интернат 33'!T35+'[1]дд4'!T35+'[1]крыловск'!T35+'[1]малиновск'!T35+'[1]новиковский'!T35+'[1]санаторный'!T35+'[1]семилуженский'!T35+'[1]тегульдет'!T35+'[1]тогурск'!T35+'[1]уртамск'!T35+'[1]шегарск'!T35+'[1]интерн 6'!T35+'[1]Северск'!T35</f>
        <v>0</v>
      </c>
      <c r="U35" s="155">
        <f>'[1]шердатский'!U35+'[1]асино'!U35+'[1]бакчарск'!U35+'[1]ДД1'!U35+'[1]шк-интернат 33'!U35+'[1]дд4'!U35+'[1]крыловск'!U35+'[1]малиновск'!U35+'[1]новиковский'!U35+'[1]санаторный'!U35+'[1]семилуженский'!U35+'[1]тегульдет'!U35+'[1]тогурск'!U35+'[1]уртамск'!U35+'[1]шегарск'!U35+'[1]интерн 6'!U35+'[1]Северск'!U35</f>
        <v>10</v>
      </c>
      <c r="V35" s="155">
        <f>'[1]шердатский'!V35+'[1]асино'!V35+'[1]бакчарск'!V35+'[1]ДД1'!V35+'[1]шк-интернат 33'!V35+'[1]дд4'!V35+'[1]крыловск'!V35+'[1]малиновск'!V35+'[1]новиковский'!V35+'[1]санаторный'!V35+'[1]семилуженский'!V35+'[1]тегульдет'!V35+'[1]тогурск'!V35+'[1]уртамск'!V35+'[1]шегарск'!V35+'[1]интерн 6'!V35+'[1]Северск'!V35</f>
        <v>6</v>
      </c>
      <c r="W35" s="155">
        <f>'[1]шердатский'!W35+'[1]асино'!W35+'[1]бакчарск'!W35+'[1]ДД1'!W35+'[1]шк-интернат 33'!W35+'[1]дд4'!W35+'[1]крыловск'!W35+'[1]малиновск'!W35+'[1]новиковский'!W35+'[1]санаторный'!W35+'[1]семилуженский'!W35+'[1]тегульдет'!W35+'[1]тогурск'!W35+'[1]уртамск'!W35+'[1]шегарск'!W35+'[1]интерн 6'!W35+'[1]Северск'!W35</f>
        <v>7</v>
      </c>
      <c r="X35" s="155">
        <f>'[1]шердатский'!X35+'[1]асино'!X35+'[1]бакчарск'!X35+'[1]ДД1'!X35+'[1]шк-интернат 33'!X35+'[1]дд4'!X35+'[1]крыловск'!X35+'[1]малиновск'!X35+'[1]новиковский'!X35+'[1]санаторный'!X35+'[1]семилуженский'!X35+'[1]тегульдет'!X35+'[1]тогурск'!X35+'[1]уртамск'!X35+'[1]шегарск'!X35+'[1]интерн 6'!X35+'[1]Северск'!X35</f>
        <v>0</v>
      </c>
      <c r="Y35" s="155">
        <f>'[1]шердатский'!Y35+'[1]асино'!Y35+'[1]бакчарск'!Y35+'[1]ДД1'!Y35+'[1]шк-интернат 33'!Y35+'[1]дд4'!Y35+'[1]крыловск'!Y35+'[1]малиновск'!Y35+'[1]новиковский'!Y35+'[1]санаторный'!Y35+'[1]семилуженский'!Y35+'[1]тегульдет'!Y35+'[1]тогурск'!Y35+'[1]уртамск'!Y35+'[1]шегарск'!Y35+'[1]интерн 6'!Y35+'[1]Северск'!Y35</f>
        <v>0</v>
      </c>
      <c r="Z35" s="155">
        <f>'[1]шердатский'!Z35+'[1]асино'!Z35+'[1]бакчарск'!Z35+'[1]ДД1'!Z35+'[1]шк-интернат 33'!Z35+'[1]дд4'!Z35+'[1]крыловск'!Z35+'[1]малиновск'!Z35+'[1]новиковский'!Z35+'[1]санаторный'!Z35+'[1]семилуженский'!Z35+'[1]тегульдет'!Z35+'[1]тогурск'!Z35+'[1]уртамск'!Z35+'[1]шегарск'!Z35+'[1]интерн 6'!Z35+'[1]Северск'!Z35</f>
        <v>0</v>
      </c>
      <c r="AA35" s="155">
        <f>'[1]шердатский'!AA35+'[1]асино'!AA35+'[1]бакчарск'!AA35+'[1]ДД1'!AA35+'[1]шк-интернат 33'!AA35+'[1]дд4'!AA35+'[1]крыловск'!AA35+'[1]малиновск'!AA35+'[1]новиковский'!AA35+'[1]санаторный'!AA35+'[1]семилуженский'!AA35+'[1]тегульдет'!AA35+'[1]тогурск'!AA35+'[1]уртамск'!AA35+'[1]шегарск'!AA35+'[1]интерн 6'!AA35+'[1]Северск'!AA35</f>
        <v>0</v>
      </c>
      <c r="AB35" s="155">
        <f>'[1]шердатский'!AB35+'[1]асино'!AB35+'[1]бакчарск'!AB35+'[1]ДД1'!AB35+'[1]шк-интернат 33'!AB35+'[1]дд4'!AB35+'[1]крыловск'!AB35+'[1]малиновск'!AB35+'[1]новиковский'!AB35+'[1]санаторный'!AB35+'[1]семилуженский'!AB35+'[1]тегульдет'!AB35+'[1]тогурск'!AB35+'[1]уртамск'!AB35+'[1]шегарск'!AB35+'[1]интерн 6'!AB35+'[1]Северск'!AB35</f>
        <v>0</v>
      </c>
      <c r="AC35" s="155">
        <f>'[1]шердатский'!AC35+'[1]асино'!AC35+'[1]бакчарск'!AC35+'[1]ДД1'!AC35+'[1]шк-интернат 33'!AC35+'[1]дд4'!AC35+'[1]крыловск'!AC35+'[1]малиновск'!AC35+'[1]новиковский'!AC35+'[1]санаторный'!AC35+'[1]семилуженский'!AC35+'[1]тегульдет'!AC35+'[1]тогурск'!AC35+'[1]уртамск'!AC35+'[1]шегарск'!AC35+'[1]интерн 6'!AC35+'[1]Северск'!AC35</f>
        <v>0</v>
      </c>
      <c r="AD35" s="155">
        <f>'[1]шердатский'!AD35+'[1]асино'!AD35+'[1]бакчарск'!AD35+'[1]ДД1'!AD35+'[1]шк-интернат 33'!AD35+'[1]дд4'!AD35+'[1]крыловск'!AD35+'[1]малиновск'!AD35+'[1]новиковский'!AD35+'[1]санаторный'!AD35+'[1]семилуженский'!AD35+'[1]тегульдет'!AD35+'[1]тогурск'!AD35+'[1]уртамск'!AD35+'[1]шегарск'!AD35+'[1]интерн 6'!AD35+'[1]Северск'!AD35</f>
        <v>24</v>
      </c>
      <c r="AE35" s="155">
        <f>'[1]шердатский'!AE35+'[1]асино'!AE35+'[1]бакчарск'!AE35+'[1]ДД1'!AE35+'[1]шк-интернат 33'!AE35+'[1]дд4'!AE35+'[1]крыловск'!AE35+'[1]малиновск'!AE35+'[1]новиковский'!AE35+'[1]санаторный'!AE35+'[1]семилуженский'!AE35+'[1]тегульдет'!AE35+'[1]тогурск'!AE35+'[1]уртамск'!AE35+'[1]шегарск'!AE35+'[1]интерн 6'!AE35+'[1]Северск'!AE35</f>
        <v>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C9" sqref="C9"/>
    </sheetView>
  </sheetViews>
  <sheetFormatPr defaultColWidth="9.140625" defaultRowHeight="12.75"/>
  <cols>
    <col min="2" max="2" width="21.7109375" style="0" customWidth="1"/>
  </cols>
  <sheetData>
    <row r="1" ht="12">
      <c r="B1" t="s">
        <v>558</v>
      </c>
    </row>
    <row r="3" ht="12">
      <c r="C3">
        <v>2005</v>
      </c>
    </row>
    <row r="4" spans="2:3" ht="12">
      <c r="B4" t="s">
        <v>559</v>
      </c>
      <c r="C4">
        <v>136</v>
      </c>
    </row>
    <row r="5" spans="2:3" ht="12">
      <c r="B5" t="s">
        <v>560</v>
      </c>
      <c r="C5">
        <v>85</v>
      </c>
    </row>
    <row r="6" spans="2:3" ht="12">
      <c r="B6" t="s">
        <v>169</v>
      </c>
      <c r="C6">
        <v>2</v>
      </c>
    </row>
    <row r="7" spans="2:3" ht="12">
      <c r="B7" t="s">
        <v>561</v>
      </c>
      <c r="C7">
        <v>1</v>
      </c>
    </row>
    <row r="8" spans="2:3" ht="12">
      <c r="B8" t="s">
        <v>562</v>
      </c>
      <c r="C8">
        <v>140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R159"/>
  <sheetViews>
    <sheetView workbookViewId="0" topLeftCell="A45">
      <selection activeCell="I72" sqref="I72"/>
    </sheetView>
  </sheetViews>
  <sheetFormatPr defaultColWidth="9.140625" defaultRowHeight="12.75"/>
  <cols>
    <col min="1" max="1" width="51.57421875" style="218" customWidth="1"/>
    <col min="2" max="2" width="8.140625" style="230" customWidth="1"/>
    <col min="3" max="3" width="7.57421875" style="230" customWidth="1"/>
    <col min="4" max="4" width="7.421875" style="230" customWidth="1"/>
    <col min="7" max="7" width="8.8515625" style="35" customWidth="1"/>
  </cols>
  <sheetData>
    <row r="4" ht="13.5" customHeight="1"/>
    <row r="5" spans="2:4" ht="12.75">
      <c r="B5" s="231">
        <v>2003</v>
      </c>
      <c r="C5" s="231">
        <v>2004</v>
      </c>
      <c r="D5" s="231">
        <v>2005</v>
      </c>
    </row>
    <row r="6" spans="1:7" s="132" customFormat="1" ht="12.75">
      <c r="A6" s="218" t="s">
        <v>609</v>
      </c>
      <c r="B6" s="230">
        <v>1470</v>
      </c>
      <c r="C6" s="230">
        <v>1642</v>
      </c>
      <c r="D6" s="230">
        <v>2038</v>
      </c>
      <c r="G6" s="223"/>
    </row>
    <row r="7" spans="1:7" s="132" customFormat="1" ht="12.75">
      <c r="A7" s="218" t="s">
        <v>613</v>
      </c>
      <c r="B7" s="230">
        <v>551</v>
      </c>
      <c r="C7" s="230">
        <v>509</v>
      </c>
      <c r="D7" s="230">
        <v>556</v>
      </c>
      <c r="E7" s="239">
        <f>B7+C6-C8</f>
        <v>509</v>
      </c>
      <c r="F7" s="239">
        <f>C7+D6-D8</f>
        <v>556</v>
      </c>
      <c r="G7" s="223"/>
    </row>
    <row r="8" spans="1:7" s="132" customFormat="1" ht="12.75">
      <c r="A8" s="218" t="s">
        <v>610</v>
      </c>
      <c r="B8" s="230">
        <v>1519</v>
      </c>
      <c r="C8" s="230">
        <v>1684</v>
      </c>
      <c r="D8" s="230">
        <v>1991</v>
      </c>
      <c r="G8" s="223"/>
    </row>
    <row r="9" spans="1:7" s="132" customFormat="1" ht="12.75">
      <c r="A9" s="230" t="s">
        <v>611</v>
      </c>
      <c r="B9" s="230">
        <v>37</v>
      </c>
      <c r="C9" s="230">
        <v>30</v>
      </c>
      <c r="D9" s="230">
        <v>33</v>
      </c>
      <c r="G9" s="223"/>
    </row>
    <row r="10" spans="1:7" s="132" customFormat="1" ht="12.75">
      <c r="A10" s="218" t="s">
        <v>612</v>
      </c>
      <c r="B10" s="230">
        <f>'[5]All-2003'!$V$7+'[5]All-2003'!$V$22</f>
        <v>67</v>
      </c>
      <c r="C10" s="230">
        <f>'[5]all-2004'!$V$7+'[5]all-2004'!$V$22</f>
        <v>72</v>
      </c>
      <c r="D10" s="230">
        <f>'[5]all-2005'!$V$7+'[5]all-2005'!$V$22</f>
        <v>95</v>
      </c>
      <c r="G10" s="223"/>
    </row>
    <row r="11" spans="1:7" s="132" customFormat="1" ht="12.75">
      <c r="A11" s="218" t="s">
        <v>633</v>
      </c>
      <c r="B11" s="230">
        <f>B26-B106</f>
        <v>319</v>
      </c>
      <c r="C11" s="230">
        <f>C26-C106</f>
        <v>302</v>
      </c>
      <c r="D11" s="230">
        <f>D26-D106</f>
        <v>287</v>
      </c>
      <c r="G11" s="223"/>
    </row>
    <row r="12" spans="1:7" s="132" customFormat="1" ht="12.75">
      <c r="A12" s="218" t="s">
        <v>172</v>
      </c>
      <c r="B12" s="230">
        <f>B8-B9-B10-B11-B17+B17</f>
        <v>1096</v>
      </c>
      <c r="C12" s="230">
        <f>C8-C9-C10-C11-C17+C17</f>
        <v>1280</v>
      </c>
      <c r="D12" s="230">
        <f>D8-D9-D10-D11-D17+D17</f>
        <v>1576</v>
      </c>
      <c r="G12" s="223"/>
    </row>
    <row r="13" s="132" customFormat="1" ht="12">
      <c r="G13" s="223"/>
    </row>
    <row r="14" s="132" customFormat="1" ht="12">
      <c r="G14" s="223"/>
    </row>
    <row r="15" s="132" customFormat="1" ht="12">
      <c r="G15" s="223"/>
    </row>
    <row r="16" s="132" customFormat="1" ht="12">
      <c r="G16" s="223"/>
    </row>
    <row r="17" spans="1:7" s="132" customFormat="1" ht="12.75">
      <c r="A17" s="218" t="s">
        <v>617</v>
      </c>
      <c r="B17" s="230">
        <f>B23</f>
        <v>342</v>
      </c>
      <c r="C17" s="230">
        <f>C23</f>
        <v>337</v>
      </c>
      <c r="D17" s="230">
        <f>D23</f>
        <v>318</v>
      </c>
      <c r="G17" s="223"/>
    </row>
    <row r="18" spans="1:7" s="132" customFormat="1" ht="12.75">
      <c r="A18" s="227" t="s">
        <v>635</v>
      </c>
      <c r="B18" s="252">
        <v>0</v>
      </c>
      <c r="C18" s="230">
        <v>0</v>
      </c>
      <c r="D18" s="230">
        <f>(D7-C7)/2</f>
        <v>23.5</v>
      </c>
      <c r="G18" s="223"/>
    </row>
    <row r="19" spans="1:7" s="132" customFormat="1" ht="12.75">
      <c r="A19" s="229" t="s">
        <v>636</v>
      </c>
      <c r="B19" s="230">
        <v>0</v>
      </c>
      <c r="C19" s="230">
        <f>(B7-C7)/2</f>
        <v>21</v>
      </c>
      <c r="D19" s="230">
        <v>0</v>
      </c>
      <c r="G19" s="223"/>
    </row>
    <row r="20" spans="2:7" s="132" customFormat="1" ht="12">
      <c r="B20" s="155"/>
      <c r="C20" s="155"/>
      <c r="D20" s="155"/>
      <c r="G20" s="223"/>
    </row>
    <row r="21" spans="2:7" ht="12.75">
      <c r="B21" s="230">
        <v>475</v>
      </c>
      <c r="C21" s="230">
        <v>443</v>
      </c>
      <c r="D21" s="230">
        <v>406</v>
      </c>
      <c r="E21" s="240">
        <f>B23+B48-B50</f>
        <v>475</v>
      </c>
      <c r="F21" s="240">
        <f>C23+C48-C50</f>
        <v>443</v>
      </c>
      <c r="G21" s="240">
        <f>D23+D48-D50</f>
        <v>406</v>
      </c>
    </row>
    <row r="22" spans="2:4" ht="12.75">
      <c r="B22" s="231">
        <v>2003</v>
      </c>
      <c r="C22" s="231">
        <v>2004</v>
      </c>
      <c r="D22" s="231">
        <v>2005</v>
      </c>
    </row>
    <row r="23" spans="1:4" ht="12.75">
      <c r="A23" s="218" t="s">
        <v>644</v>
      </c>
      <c r="B23" s="230">
        <f>B21-B48+B50</f>
        <v>342</v>
      </c>
      <c r="C23" s="230">
        <f>C21-C48+C50</f>
        <v>337</v>
      </c>
      <c r="D23" s="230">
        <f>D21-D48+D50</f>
        <v>318</v>
      </c>
    </row>
    <row r="24" spans="1:4" ht="12.75">
      <c r="A24" s="218" t="s">
        <v>663</v>
      </c>
      <c r="B24" s="230">
        <f>B57</f>
        <v>11</v>
      </c>
      <c r="C24" s="230">
        <f>C57</f>
        <v>17</v>
      </c>
      <c r="D24" s="230">
        <f>D57</f>
        <v>14</v>
      </c>
    </row>
    <row r="25" spans="1:4" ht="12.75">
      <c r="A25" s="218" t="s">
        <v>664</v>
      </c>
      <c r="B25" s="230">
        <f>B46</f>
        <v>0</v>
      </c>
      <c r="C25" s="230">
        <f>C46</f>
        <v>5</v>
      </c>
      <c r="D25" s="230">
        <f>D46</f>
        <v>0</v>
      </c>
    </row>
    <row r="26" spans="1:5" ht="12.75">
      <c r="A26" s="241" t="s">
        <v>655</v>
      </c>
      <c r="B26" s="247">
        <f>B23-B24-B25</f>
        <v>331</v>
      </c>
      <c r="C26" s="247">
        <f>C23-C24-C25</f>
        <v>315</v>
      </c>
      <c r="D26" s="247">
        <f>D23-D24-D25</f>
        <v>304</v>
      </c>
      <c r="E26" s="140"/>
    </row>
    <row r="27" spans="1:7" s="155" customFormat="1" ht="12.75">
      <c r="A27" s="218" t="s">
        <v>645</v>
      </c>
      <c r="B27" s="230">
        <f>B106</f>
        <v>12</v>
      </c>
      <c r="C27" s="230">
        <f>C106</f>
        <v>13</v>
      </c>
      <c r="D27" s="230">
        <f>D106</f>
        <v>17</v>
      </c>
      <c r="G27" s="216"/>
    </row>
    <row r="28" spans="1:7" s="155" customFormat="1" ht="12.75">
      <c r="A28" s="218" t="s">
        <v>646</v>
      </c>
      <c r="B28" s="230">
        <f>B11</f>
        <v>319</v>
      </c>
      <c r="C28" s="230">
        <f>C11</f>
        <v>302</v>
      </c>
      <c r="D28" s="230">
        <f>D11</f>
        <v>287</v>
      </c>
      <c r="G28" s="216"/>
    </row>
    <row r="29" spans="1:6" ht="12.75">
      <c r="A29" s="218" t="s">
        <v>616</v>
      </c>
      <c r="B29" s="230">
        <v>1595</v>
      </c>
      <c r="C29" s="230">
        <v>1509</v>
      </c>
      <c r="D29" s="230">
        <v>1505</v>
      </c>
      <c r="E29" s="240">
        <f>B29+C23-C32</f>
        <v>1509</v>
      </c>
      <c r="F29" s="240">
        <f>C29+D23-D32</f>
        <v>1505</v>
      </c>
    </row>
    <row r="30" spans="1:4" ht="12.75">
      <c r="A30" s="218" t="s">
        <v>607</v>
      </c>
      <c r="B30" s="230">
        <v>536</v>
      </c>
      <c r="C30" s="230">
        <v>551</v>
      </c>
      <c r="D30" s="230">
        <v>553</v>
      </c>
    </row>
    <row r="31" spans="1:4" ht="12.75">
      <c r="A31" s="218" t="s">
        <v>608</v>
      </c>
      <c r="B31" s="230">
        <v>1059</v>
      </c>
      <c r="C31" s="230">
        <v>958</v>
      </c>
      <c r="D31" s="230">
        <v>952</v>
      </c>
    </row>
    <row r="32" spans="1:5" ht="12.75">
      <c r="A32" s="218" t="s">
        <v>604</v>
      </c>
      <c r="C32" s="237">
        <f>B29+C23-C29</f>
        <v>423</v>
      </c>
      <c r="D32" s="237">
        <f>C29+D23-D29</f>
        <v>322</v>
      </c>
      <c r="E32" s="240"/>
    </row>
    <row r="33" spans="1:4" ht="12.75">
      <c r="A33" s="218" t="s">
        <v>603</v>
      </c>
      <c r="C33" s="230">
        <f>C32-C36-C40</f>
        <v>319</v>
      </c>
      <c r="D33" s="230">
        <f>D32-D36-D40</f>
        <v>187</v>
      </c>
    </row>
    <row r="34" spans="1:4" ht="12.75">
      <c r="A34" s="218" t="s">
        <v>665</v>
      </c>
      <c r="C34" s="230">
        <f>INT(C33*0.9)</f>
        <v>287</v>
      </c>
      <c r="D34" s="230">
        <f>INT(D33*0.9)</f>
        <v>168</v>
      </c>
    </row>
    <row r="35" spans="1:5" ht="12.75">
      <c r="A35" s="218" t="s">
        <v>637</v>
      </c>
      <c r="C35" s="230">
        <f>C33-C34</f>
        <v>32</v>
      </c>
      <c r="D35" s="230">
        <f>D33-D34</f>
        <v>19</v>
      </c>
      <c r="E35" s="11"/>
    </row>
    <row r="36" spans="1:4" ht="12.75">
      <c r="A36" s="218" t="s">
        <v>614</v>
      </c>
      <c r="B36" s="230">
        <v>97</v>
      </c>
      <c r="C36" s="230">
        <v>88</v>
      </c>
      <c r="D36" s="230">
        <v>77</v>
      </c>
    </row>
    <row r="37" spans="1:7" s="1" customFormat="1" ht="12.75">
      <c r="A37" s="219" t="s">
        <v>600</v>
      </c>
      <c r="B37" s="232">
        <v>43</v>
      </c>
      <c r="C37" s="232">
        <v>20</v>
      </c>
      <c r="D37" s="232">
        <v>27</v>
      </c>
      <c r="G37" s="224"/>
    </row>
    <row r="38" spans="1:7" s="1" customFormat="1" ht="12.75">
      <c r="A38" s="219" t="s">
        <v>191</v>
      </c>
      <c r="B38" s="232">
        <v>40</v>
      </c>
      <c r="C38" s="232">
        <v>58</v>
      </c>
      <c r="D38" s="232">
        <v>36</v>
      </c>
      <c r="G38" s="224"/>
    </row>
    <row r="39" spans="1:7" s="1" customFormat="1" ht="12.75">
      <c r="A39" s="219" t="s">
        <v>172</v>
      </c>
      <c r="B39" s="232">
        <v>14</v>
      </c>
      <c r="C39" s="232">
        <v>10</v>
      </c>
      <c r="D39" s="232">
        <v>14</v>
      </c>
      <c r="E39" s="246"/>
      <c r="G39" s="224"/>
    </row>
    <row r="40" spans="1:4" ht="12.75">
      <c r="A40" s="218" t="s">
        <v>615</v>
      </c>
      <c r="B40" s="230">
        <f>SUM(B41:B42)</f>
        <v>41</v>
      </c>
      <c r="C40" s="230">
        <f>SUM(C41:C42)</f>
        <v>16</v>
      </c>
      <c r="D40" s="230">
        <f>SUM(D41:D42)</f>
        <v>58</v>
      </c>
    </row>
    <row r="41" spans="1:7" s="1" customFormat="1" ht="12.75">
      <c r="A41" s="219" t="s">
        <v>601</v>
      </c>
      <c r="B41" s="232">
        <f>'source data'!E43</f>
        <v>33</v>
      </c>
      <c r="C41" s="232">
        <f>'source data'!F43</f>
        <v>0</v>
      </c>
      <c r="D41" s="232">
        <f>'source data'!G43</f>
        <v>42</v>
      </c>
      <c r="G41" s="224"/>
    </row>
    <row r="42" spans="1:7" s="1" customFormat="1" ht="12.75">
      <c r="A42" s="219" t="s">
        <v>602</v>
      </c>
      <c r="B42" s="232">
        <f>'source data'!E42</f>
        <v>8</v>
      </c>
      <c r="C42" s="232">
        <f>'source data'!F42</f>
        <v>16</v>
      </c>
      <c r="D42" s="232">
        <f>'source data'!G42</f>
        <v>16</v>
      </c>
      <c r="G42" s="224"/>
    </row>
    <row r="43" spans="2:4" ht="12.75">
      <c r="B43" s="231">
        <v>2003</v>
      </c>
      <c r="C43" s="231">
        <v>2004</v>
      </c>
      <c r="D43" s="231">
        <v>2005</v>
      </c>
    </row>
    <row r="44" spans="1:7" s="214" customFormat="1" ht="12.75">
      <c r="A44" s="218" t="s">
        <v>634</v>
      </c>
      <c r="B44" s="230">
        <f>B41</f>
        <v>33</v>
      </c>
      <c r="C44" s="230">
        <f>C41</f>
        <v>0</v>
      </c>
      <c r="D44" s="230">
        <f>D41</f>
        <v>42</v>
      </c>
      <c r="E44" s="132"/>
      <c r="G44" s="215"/>
    </row>
    <row r="45" spans="1:7" s="214" customFormat="1" ht="12.75">
      <c r="A45" s="218" t="s">
        <v>605</v>
      </c>
      <c r="B45" s="230">
        <f>'source data'!E45</f>
        <v>33</v>
      </c>
      <c r="C45" s="230">
        <f>'source data'!F45</f>
        <v>28</v>
      </c>
      <c r="D45" s="230">
        <f>'source data'!G45</f>
        <v>70</v>
      </c>
      <c r="E45" s="239">
        <f>B45+C44-C46</f>
        <v>28</v>
      </c>
      <c r="F45" s="239">
        <f>C45+D44-D46</f>
        <v>70</v>
      </c>
      <c r="G45" s="215"/>
    </row>
    <row r="46" spans="1:7" s="214" customFormat="1" ht="12.75">
      <c r="A46" s="218" t="s">
        <v>660</v>
      </c>
      <c r="B46" s="230">
        <v>0</v>
      </c>
      <c r="C46" s="230">
        <v>5</v>
      </c>
      <c r="D46" s="230">
        <v>0</v>
      </c>
      <c r="E46" s="132"/>
      <c r="G46" s="215"/>
    </row>
    <row r="47" spans="2:4" ht="12.75">
      <c r="B47" s="231">
        <v>2003</v>
      </c>
      <c r="C47" s="231">
        <v>2004</v>
      </c>
      <c r="D47" s="231">
        <v>2005</v>
      </c>
    </row>
    <row r="48" spans="1:7" ht="12.75">
      <c r="A48" s="218" t="s">
        <v>591</v>
      </c>
      <c r="B48" s="230">
        <f>'source data'!E89</f>
        <v>147</v>
      </c>
      <c r="C48" s="230">
        <v>120</v>
      </c>
      <c r="D48" s="230">
        <v>91</v>
      </c>
      <c r="E48" s="240"/>
      <c r="F48" s="240"/>
      <c r="G48" s="240"/>
    </row>
    <row r="49" spans="1:7" s="1" customFormat="1" ht="11.25" customHeight="1">
      <c r="A49" s="219" t="s">
        <v>592</v>
      </c>
      <c r="B49" s="232">
        <f>'source data'!E89</f>
        <v>147</v>
      </c>
      <c r="C49" s="232">
        <f>'source data'!F89</f>
        <v>128</v>
      </c>
      <c r="D49" s="232">
        <f>'source data'!G89</f>
        <v>90</v>
      </c>
      <c r="G49" s="224"/>
    </row>
    <row r="50" spans="1:7" s="1" customFormat="1" ht="11.25" customHeight="1">
      <c r="A50" s="218" t="s">
        <v>649</v>
      </c>
      <c r="B50" s="230">
        <v>14</v>
      </c>
      <c r="C50" s="230">
        <v>14</v>
      </c>
      <c r="D50" s="230">
        <v>3</v>
      </c>
      <c r="E50" s="244"/>
      <c r="G50" s="224"/>
    </row>
    <row r="51" spans="1:7" s="242" customFormat="1" ht="11.25" customHeight="1">
      <c r="A51" s="218" t="s">
        <v>662</v>
      </c>
      <c r="B51" s="230">
        <f>B48-B50</f>
        <v>133</v>
      </c>
      <c r="C51" s="230">
        <f>C48-C50</f>
        <v>106</v>
      </c>
      <c r="D51" s="230">
        <f>D48-D50</f>
        <v>88</v>
      </c>
      <c r="G51" s="243"/>
    </row>
    <row r="52" spans="1:6" ht="12.75">
      <c r="A52" s="218" t="s">
        <v>586</v>
      </c>
      <c r="B52" s="230">
        <f>'source data'!E84</f>
        <v>139</v>
      </c>
      <c r="C52" s="230">
        <f>'source data'!F84</f>
        <v>136</v>
      </c>
      <c r="D52" s="230">
        <f>'source data'!G84</f>
        <v>140</v>
      </c>
      <c r="E52" s="240">
        <f>B52+C48-C53</f>
        <v>136</v>
      </c>
      <c r="F52" s="240">
        <f>C52+D48-D53</f>
        <v>140</v>
      </c>
    </row>
    <row r="53" spans="1:4" ht="12.75">
      <c r="A53" s="218" t="s">
        <v>587</v>
      </c>
      <c r="B53" s="230">
        <f>'source data'!E95</f>
        <v>108</v>
      </c>
      <c r="C53" s="230">
        <f>'source data'!F95</f>
        <v>123</v>
      </c>
      <c r="D53" s="230">
        <f>'source data'!G95</f>
        <v>87</v>
      </c>
    </row>
    <row r="54" spans="1:4" ht="12.75">
      <c r="A54" s="218" t="s">
        <v>588</v>
      </c>
      <c r="B54" s="230">
        <f>'source data'!E98</f>
        <v>86</v>
      </c>
      <c r="C54" s="230">
        <f>'source data'!F98</f>
        <v>99</v>
      </c>
      <c r="D54" s="230">
        <f>'source data'!G98</f>
        <v>61</v>
      </c>
    </row>
    <row r="55" spans="1:5" ht="12.75">
      <c r="A55" s="218" t="s">
        <v>548</v>
      </c>
      <c r="B55" s="230">
        <f>'source data'!E101</f>
        <v>7</v>
      </c>
      <c r="C55" s="230">
        <f>'source data'!F101</f>
        <v>1</v>
      </c>
      <c r="D55" s="230">
        <f>'source data'!G101</f>
        <v>2</v>
      </c>
      <c r="E55" s="245"/>
    </row>
    <row r="56" spans="1:5" ht="12.75">
      <c r="A56" s="218" t="s">
        <v>589</v>
      </c>
      <c r="B56" s="230">
        <v>4</v>
      </c>
      <c r="C56" s="230">
        <f>'source data'!F97</f>
        <v>6</v>
      </c>
      <c r="D56" s="230">
        <f>'source data'!G97</f>
        <v>10</v>
      </c>
      <c r="E56" s="245"/>
    </row>
    <row r="57" spans="1:4" ht="12.75">
      <c r="A57" s="218" t="s">
        <v>593</v>
      </c>
      <c r="B57" s="230">
        <f>B53-SUM(B54:B56)</f>
        <v>11</v>
      </c>
      <c r="C57" s="230">
        <f>C53-SUM(C54:C56)</f>
        <v>17</v>
      </c>
      <c r="D57" s="230">
        <f>D53-SUM(D54:D56)</f>
        <v>14</v>
      </c>
    </row>
    <row r="58" spans="2:4" ht="12.75">
      <c r="B58" s="231">
        <v>2003</v>
      </c>
      <c r="C58" s="231">
        <v>2004</v>
      </c>
      <c r="D58" s="231">
        <v>2005</v>
      </c>
    </row>
    <row r="59" spans="1:7" s="132" customFormat="1" ht="12.75">
      <c r="A59" s="218" t="s">
        <v>590</v>
      </c>
      <c r="B59" s="230">
        <v>36</v>
      </c>
      <c r="C59" s="230">
        <v>48</v>
      </c>
      <c r="D59" s="230">
        <v>82</v>
      </c>
      <c r="G59" s="223"/>
    </row>
    <row r="60" spans="1:10" s="132" customFormat="1" ht="12.75">
      <c r="A60" s="218" t="s">
        <v>606</v>
      </c>
      <c r="B60" s="230">
        <f>B42</f>
        <v>8</v>
      </c>
      <c r="C60" s="230">
        <f>C42</f>
        <v>16</v>
      </c>
      <c r="D60" s="230">
        <f>D42</f>
        <v>16</v>
      </c>
      <c r="G60" s="223"/>
      <c r="H60" s="132">
        <v>8</v>
      </c>
      <c r="I60" s="132">
        <v>16</v>
      </c>
      <c r="J60" s="132">
        <v>16</v>
      </c>
    </row>
    <row r="61" spans="1:10" s="132" customFormat="1" ht="12.75">
      <c r="A61" s="227" t="s">
        <v>659</v>
      </c>
      <c r="B61" s="230">
        <f>B59-B60</f>
        <v>28</v>
      </c>
      <c r="C61" s="230">
        <f>C59-C60</f>
        <v>32</v>
      </c>
      <c r="D61" s="230">
        <f>D59-D60</f>
        <v>66</v>
      </c>
      <c r="G61" s="223"/>
      <c r="H61" s="132">
        <v>28</v>
      </c>
      <c r="I61" s="132">
        <v>32</v>
      </c>
      <c r="J61" s="132">
        <v>66</v>
      </c>
    </row>
    <row r="62" spans="1:10" s="132" customFormat="1" ht="12.75">
      <c r="A62" s="218" t="s">
        <v>195</v>
      </c>
      <c r="B62" s="230">
        <v>30</v>
      </c>
      <c r="C62" s="230">
        <v>52</v>
      </c>
      <c r="D62" s="230">
        <v>88</v>
      </c>
      <c r="G62" s="223"/>
      <c r="H62" s="230">
        <f>SUM(H60:H61)</f>
        <v>36</v>
      </c>
      <c r="I62" s="230">
        <f>SUM(I60:I61)</f>
        <v>48</v>
      </c>
      <c r="J62" s="230">
        <f>SUM(J60:J61)</f>
        <v>82</v>
      </c>
    </row>
    <row r="63" spans="1:7" s="132" customFormat="1" ht="12.75">
      <c r="A63" s="218" t="s">
        <v>661</v>
      </c>
      <c r="B63" s="230">
        <v>77</v>
      </c>
      <c r="C63" s="230">
        <v>125</v>
      </c>
      <c r="D63" s="230">
        <v>207</v>
      </c>
      <c r="E63" s="239">
        <f>B63+C59-C64</f>
        <v>125</v>
      </c>
      <c r="F63" s="239">
        <f>C63+D59-D64</f>
        <v>207</v>
      </c>
      <c r="G63" s="223"/>
    </row>
    <row r="64" spans="1:7" s="132" customFormat="1" ht="12.75">
      <c r="A64" s="218" t="s">
        <v>618</v>
      </c>
      <c r="B64" s="230">
        <v>0</v>
      </c>
      <c r="C64" s="230">
        <v>0</v>
      </c>
      <c r="D64" s="230">
        <v>0</v>
      </c>
      <c r="E64" s="239">
        <f>B63+C59-C63</f>
        <v>0</v>
      </c>
      <c r="F64" s="239">
        <f>C63+D59-D63</f>
        <v>0</v>
      </c>
      <c r="G64" s="223"/>
    </row>
    <row r="65" spans="2:4" ht="12.75">
      <c r="B65" s="231">
        <v>2003</v>
      </c>
      <c r="C65" s="231">
        <v>2004</v>
      </c>
      <c r="D65" s="231">
        <v>2005</v>
      </c>
    </row>
    <row r="66" spans="1:7" s="155" customFormat="1" ht="12.75">
      <c r="A66" s="218" t="s">
        <v>595</v>
      </c>
      <c r="B66" s="230">
        <v>663</v>
      </c>
      <c r="C66" s="230">
        <v>684</v>
      </c>
      <c r="D66" s="230">
        <v>628</v>
      </c>
      <c r="G66" s="216"/>
    </row>
    <row r="67" spans="1:7" s="155" customFormat="1" ht="12.75">
      <c r="A67" s="218" t="s">
        <v>594</v>
      </c>
      <c r="B67" s="230">
        <v>43</v>
      </c>
      <c r="C67" s="230">
        <v>20</v>
      </c>
      <c r="D67" s="230">
        <v>27</v>
      </c>
      <c r="G67" s="216"/>
    </row>
    <row r="68" spans="1:8" s="155" customFormat="1" ht="12.75">
      <c r="A68" s="218" t="s">
        <v>619</v>
      </c>
      <c r="B68" s="230">
        <f>B66-B67</f>
        <v>620</v>
      </c>
      <c r="C68" s="230">
        <f>C66-C67</f>
        <v>664</v>
      </c>
      <c r="D68" s="230">
        <f>'source data'!G10</f>
        <v>601</v>
      </c>
      <c r="E68" s="140"/>
      <c r="F68" s="237">
        <f>B68-B69</f>
        <v>553</v>
      </c>
      <c r="G68" s="237">
        <f>C68-C69</f>
        <v>592</v>
      </c>
      <c r="H68" s="237">
        <f>D68-D69</f>
        <v>506</v>
      </c>
    </row>
    <row r="69" spans="1:7" s="155" customFormat="1" ht="12.75">
      <c r="A69" s="218" t="s">
        <v>656</v>
      </c>
      <c r="B69" s="230">
        <f>B10</f>
        <v>67</v>
      </c>
      <c r="C69" s="230">
        <f>C10</f>
        <v>72</v>
      </c>
      <c r="D69" s="230">
        <f>D10</f>
        <v>95</v>
      </c>
      <c r="G69" s="216"/>
    </row>
    <row r="70" spans="1:6" ht="12.75">
      <c r="A70" s="218" t="s">
        <v>596</v>
      </c>
      <c r="B70" s="230">
        <f>'source data'!E17</f>
        <v>3167</v>
      </c>
      <c r="C70" s="230">
        <f>'source data'!F17</f>
        <v>3303</v>
      </c>
      <c r="D70" s="230">
        <f>'source data'!G17</f>
        <v>3187</v>
      </c>
      <c r="E70" s="240">
        <f>B70+C66-C73-C72</f>
        <v>3303</v>
      </c>
      <c r="F70" s="240">
        <f>C70+D66-D73-D72</f>
        <v>3187</v>
      </c>
    </row>
    <row r="71" spans="1:9" ht="12.75">
      <c r="A71" s="218" t="s">
        <v>620</v>
      </c>
      <c r="B71" s="230">
        <f>'source data'!E18</f>
        <v>640</v>
      </c>
      <c r="C71" s="230">
        <f>'source data'!F18</f>
        <v>548</v>
      </c>
      <c r="D71" s="230">
        <f>'source data'!G18</f>
        <v>744</v>
      </c>
      <c r="E71" s="240">
        <f>B70+C68-C70</f>
        <v>528</v>
      </c>
      <c r="F71" s="240">
        <f>C70+D68-D70</f>
        <v>717</v>
      </c>
      <c r="I71">
        <f>1240/208000</f>
        <v>0.005961538461538462</v>
      </c>
    </row>
    <row r="72" spans="1:4" ht="12.75">
      <c r="A72" s="218" t="s">
        <v>658</v>
      </c>
      <c r="B72" s="230" t="s">
        <v>626</v>
      </c>
      <c r="C72" s="230">
        <f>C83-C87-C84-C86</f>
        <v>189</v>
      </c>
      <c r="D72" s="230">
        <f>D83-D87-D84-D86</f>
        <v>316</v>
      </c>
    </row>
    <row r="73" spans="1:9" ht="12.75">
      <c r="A73" s="218" t="s">
        <v>653</v>
      </c>
      <c r="C73" s="230">
        <f>C71-C72</f>
        <v>359</v>
      </c>
      <c r="D73" s="230">
        <f>D71-D72</f>
        <v>428</v>
      </c>
      <c r="E73" s="11"/>
      <c r="I73">
        <f>2418/1240</f>
        <v>1.95</v>
      </c>
    </row>
    <row r="74" spans="2:4" ht="12.75">
      <c r="B74" s="231">
        <v>2003</v>
      </c>
      <c r="C74" s="231">
        <v>2004</v>
      </c>
      <c r="D74" s="231">
        <v>2005</v>
      </c>
    </row>
    <row r="75" spans="1:7" s="132" customFormat="1" ht="12.75">
      <c r="A75" s="218" t="s">
        <v>599</v>
      </c>
      <c r="B75" s="230">
        <f>'source data'!E30</f>
        <v>190</v>
      </c>
      <c r="C75" s="230">
        <f>'source data'!F30</f>
        <v>203</v>
      </c>
      <c r="D75" s="230">
        <f>'source data'!G30</f>
        <v>129</v>
      </c>
      <c r="G75" s="223"/>
    </row>
    <row r="76" spans="1:7" s="132" customFormat="1" ht="12.75">
      <c r="A76" s="218" t="s">
        <v>597</v>
      </c>
      <c r="B76" s="230">
        <f>'source data'!E34</f>
        <v>144</v>
      </c>
      <c r="C76" s="230">
        <f>'source data'!F34</f>
        <v>164</v>
      </c>
      <c r="D76" s="230">
        <f>'source data'!G34</f>
        <v>69</v>
      </c>
      <c r="E76" s="239">
        <f>B54+B38</f>
        <v>126</v>
      </c>
      <c r="F76" s="239">
        <f>C54+C38</f>
        <v>157</v>
      </c>
      <c r="G76" s="239">
        <f>D54+D38</f>
        <v>97</v>
      </c>
    </row>
    <row r="77" spans="1:7" s="132" customFormat="1" ht="12.75">
      <c r="A77" s="218" t="s">
        <v>598</v>
      </c>
      <c r="B77" s="230">
        <f>B75-B76</f>
        <v>46</v>
      </c>
      <c r="C77" s="230">
        <f>C75-C76</f>
        <v>39</v>
      </c>
      <c r="D77" s="230">
        <f>D75-D76</f>
        <v>60</v>
      </c>
      <c r="E77" s="239">
        <f>E78-E76</f>
        <v>48</v>
      </c>
      <c r="F77" s="239">
        <f>F78-F76</f>
        <v>37</v>
      </c>
      <c r="G77" s="239">
        <f>G78-G76</f>
        <v>12</v>
      </c>
    </row>
    <row r="78" spans="1:7" s="155" customFormat="1" ht="12.75">
      <c r="A78" s="218" t="s">
        <v>666</v>
      </c>
      <c r="B78" s="230">
        <v>30</v>
      </c>
      <c r="C78" s="230">
        <v>30</v>
      </c>
      <c r="D78" s="230">
        <v>40</v>
      </c>
      <c r="E78" s="237">
        <f>B76+B78</f>
        <v>174</v>
      </c>
      <c r="F78" s="237">
        <f>C76+C78</f>
        <v>194</v>
      </c>
      <c r="G78" s="237">
        <f>D76+D78</f>
        <v>109</v>
      </c>
    </row>
    <row r="79" spans="1:7" s="132" customFormat="1" ht="12.75">
      <c r="A79" s="218" t="s">
        <v>667</v>
      </c>
      <c r="B79" s="230">
        <f>'source data'!E59</f>
        <v>2429</v>
      </c>
      <c r="C79" s="230">
        <f>'source data'!F59</f>
        <v>2493</v>
      </c>
      <c r="D79" s="230">
        <v>2488</v>
      </c>
      <c r="E79" s="239">
        <f>B79+C76+C78-C80</f>
        <v>2493</v>
      </c>
      <c r="F79" s="239">
        <f>C79+D76+D78-D80</f>
        <v>2488</v>
      </c>
      <c r="G79" s="223"/>
    </row>
    <row r="80" spans="1:7" s="132" customFormat="1" ht="12.75">
      <c r="A80" s="218" t="s">
        <v>668</v>
      </c>
      <c r="B80" s="230" t="s">
        <v>626</v>
      </c>
      <c r="C80" s="230">
        <v>130</v>
      </c>
      <c r="D80" s="230">
        <v>114</v>
      </c>
      <c r="E80" s="11"/>
      <c r="G80" s="223"/>
    </row>
    <row r="81" spans="2:4" ht="12.75">
      <c r="B81" s="231">
        <v>2003</v>
      </c>
      <c r="C81" s="231">
        <v>2004</v>
      </c>
      <c r="D81" s="231">
        <v>2005</v>
      </c>
    </row>
    <row r="82" spans="1:7" s="155" customFormat="1" ht="17.25">
      <c r="A82" s="218" t="str">
        <f>'source data'!A69</f>
        <v>обучается детей-сирот в ПТУ</v>
      </c>
      <c r="B82" s="230">
        <f>'source data'!E69</f>
        <v>976</v>
      </c>
      <c r="C82" s="230">
        <f>'source data'!F69</f>
        <v>1114</v>
      </c>
      <c r="D82" s="230">
        <f>'source data'!G69</f>
        <v>1192</v>
      </c>
      <c r="E82" s="237">
        <f>B82+C83-C89</f>
        <v>1114</v>
      </c>
      <c r="F82" s="237">
        <f>C82+D83-D89</f>
        <v>1192</v>
      </c>
      <c r="G82" s="222"/>
    </row>
    <row r="83" spans="1:11" s="155" customFormat="1" ht="13.5" thickBot="1">
      <c r="A83" s="218" t="s">
        <v>583</v>
      </c>
      <c r="B83" s="230">
        <f>'source data'!E72</f>
        <v>469</v>
      </c>
      <c r="C83" s="230">
        <f>'source data'!F72</f>
        <v>561</v>
      </c>
      <c r="D83" s="230">
        <f>'source data'!G72</f>
        <v>589</v>
      </c>
      <c r="G83" s="216"/>
      <c r="H83" s="155">
        <v>2002</v>
      </c>
      <c r="I83" s="155">
        <v>2003</v>
      </c>
      <c r="J83" s="155">
        <v>2004</v>
      </c>
      <c r="K83" s="155">
        <v>2005</v>
      </c>
    </row>
    <row r="84" spans="1:11" s="155" customFormat="1" ht="18" thickBot="1">
      <c r="A84" s="218" t="s">
        <v>627</v>
      </c>
      <c r="B84" s="233" t="s">
        <v>626</v>
      </c>
      <c r="C84" s="230">
        <f>C34</f>
        <v>287</v>
      </c>
      <c r="D84" s="230">
        <f>D34</f>
        <v>168</v>
      </c>
      <c r="G84" s="222"/>
      <c r="H84" s="259">
        <v>10023</v>
      </c>
      <c r="I84" s="260">
        <v>11223</v>
      </c>
      <c r="J84" s="260">
        <v>11839</v>
      </c>
      <c r="K84" s="260">
        <v>11298</v>
      </c>
    </row>
    <row r="85" spans="1:7" s="155" customFormat="1" ht="18" thickBot="1">
      <c r="A85" s="218" t="s">
        <v>684</v>
      </c>
      <c r="B85" s="233" t="str">
        <f>B72</f>
        <v>н.д.</v>
      </c>
      <c r="C85" s="233">
        <f>C72</f>
        <v>189</v>
      </c>
      <c r="D85" s="233">
        <f>D72</f>
        <v>316</v>
      </c>
      <c r="G85" s="222"/>
    </row>
    <row r="86" spans="1:16" s="155" customFormat="1" ht="15" customHeight="1" thickBot="1">
      <c r="A86" s="218" t="s">
        <v>654</v>
      </c>
      <c r="B86" s="230">
        <v>29</v>
      </c>
      <c r="C86" s="230">
        <v>27</v>
      </c>
      <c r="D86" s="230">
        <v>26</v>
      </c>
      <c r="E86" s="140"/>
      <c r="G86" s="222"/>
      <c r="J86" s="216"/>
      <c r="O86" s="262"/>
      <c r="P86" s="68"/>
    </row>
    <row r="87" spans="1:16" s="155" customFormat="1" ht="15" customHeight="1" thickBot="1">
      <c r="A87" s="218" t="s">
        <v>584</v>
      </c>
      <c r="B87" s="230">
        <f>'source data'!E74</f>
        <v>46</v>
      </c>
      <c r="C87" s="230">
        <f>'source data'!F74</f>
        <v>58</v>
      </c>
      <c r="D87" s="230">
        <f>'source data'!G74</f>
        <v>79</v>
      </c>
      <c r="G87" s="222"/>
      <c r="H87" s="155">
        <v>334</v>
      </c>
      <c r="J87" s="216"/>
      <c r="K87" s="261">
        <v>2003</v>
      </c>
      <c r="L87" s="261">
        <v>2004</v>
      </c>
      <c r="M87" s="68">
        <v>2005</v>
      </c>
      <c r="O87" s="263"/>
      <c r="P87" s="264"/>
    </row>
    <row r="88" spans="1:16" s="155" customFormat="1" ht="14.25" customHeight="1" thickBot="1">
      <c r="A88" s="218" t="s">
        <v>585</v>
      </c>
      <c r="B88" s="230">
        <f>'source data'!E71</f>
        <v>233</v>
      </c>
      <c r="C88" s="230">
        <f>'source data'!F71</f>
        <v>316</v>
      </c>
      <c r="D88" s="230">
        <f>'source data'!G71</f>
        <v>352</v>
      </c>
      <c r="E88" s="245"/>
      <c r="G88" s="222"/>
      <c r="H88" s="155">
        <f>511-334</f>
        <v>177</v>
      </c>
      <c r="J88" s="216"/>
      <c r="K88" s="210">
        <v>17.2</v>
      </c>
      <c r="L88" s="65">
        <v>13.6</v>
      </c>
      <c r="M88" s="65">
        <v>13.4</v>
      </c>
      <c r="O88" s="65"/>
      <c r="P88" s="65"/>
    </row>
    <row r="89" spans="1:7" s="31" customFormat="1" ht="12.75" customHeight="1" thickBot="1">
      <c r="A89" s="218" t="s">
        <v>681</v>
      </c>
      <c r="B89" s="233" t="s">
        <v>626</v>
      </c>
      <c r="C89" s="230">
        <f>B82+C83-C82</f>
        <v>423</v>
      </c>
      <c r="D89" s="230">
        <f>C82+D83-D82</f>
        <v>511</v>
      </c>
      <c r="E89" s="258">
        <f>D87/D89</f>
        <v>0.15459882583170254</v>
      </c>
      <c r="F89" s="258">
        <f>C87/C89</f>
        <v>0.13711583924349882</v>
      </c>
      <c r="G89" s="225"/>
    </row>
    <row r="90" spans="1:15" s="31" customFormat="1" ht="12.75" customHeight="1" thickBot="1">
      <c r="A90" s="220" t="s">
        <v>682</v>
      </c>
      <c r="B90" s="234"/>
      <c r="C90" s="250">
        <f>C89-C88</f>
        <v>107</v>
      </c>
      <c r="D90" s="250">
        <f>D89-D88</f>
        <v>159</v>
      </c>
      <c r="E90" s="248"/>
      <c r="F90" s="238"/>
      <c r="G90" s="225">
        <f>D90/C83</f>
        <v>0.28342245989304815</v>
      </c>
      <c r="N90" s="261">
        <v>2003</v>
      </c>
      <c r="O90" s="210">
        <v>17.2</v>
      </c>
    </row>
    <row r="91" spans="2:15" s="31" customFormat="1" ht="15.75" thickBot="1">
      <c r="B91" s="194"/>
      <c r="C91" s="194"/>
      <c r="D91" s="194"/>
      <c r="G91" s="225">
        <f>C90/B83</f>
        <v>0.2281449893390192</v>
      </c>
      <c r="N91" s="261">
        <v>2004</v>
      </c>
      <c r="O91" s="65">
        <v>13.6</v>
      </c>
    </row>
    <row r="92" spans="2:15" ht="15.75" thickBot="1">
      <c r="B92" s="231">
        <v>2003</v>
      </c>
      <c r="C92" s="231">
        <v>2004</v>
      </c>
      <c r="D92" s="231">
        <v>2005</v>
      </c>
      <c r="N92" s="68">
        <v>2005</v>
      </c>
      <c r="O92" s="65">
        <v>13.4</v>
      </c>
    </row>
    <row r="93" spans="1:9" s="31" customFormat="1" ht="17.25">
      <c r="A93" s="218" t="s">
        <v>622</v>
      </c>
      <c r="B93" s="230">
        <v>1348</v>
      </c>
      <c r="C93" s="230">
        <v>1469</v>
      </c>
      <c r="D93" s="235">
        <v>1502</v>
      </c>
      <c r="E93" s="217"/>
      <c r="F93" s="221"/>
      <c r="G93" s="225"/>
      <c r="H93" s="31" t="s">
        <v>699</v>
      </c>
      <c r="I93" s="31" t="s">
        <v>700</v>
      </c>
    </row>
    <row r="94" spans="1:9" s="31" customFormat="1" ht="15.75" thickBot="1">
      <c r="A94" s="218" t="s">
        <v>621</v>
      </c>
      <c r="B94" s="230">
        <v>582</v>
      </c>
      <c r="C94" s="230">
        <v>575</v>
      </c>
      <c r="D94" s="230">
        <v>1256</v>
      </c>
      <c r="E94" s="217"/>
      <c r="G94" s="225" t="s">
        <v>701</v>
      </c>
      <c r="H94" s="238">
        <f>C86+C84+D84+D86</f>
        <v>508</v>
      </c>
      <c r="I94" s="238">
        <f>C85+D85</f>
        <v>505</v>
      </c>
    </row>
    <row r="95" spans="1:14" s="31" customFormat="1" ht="18" thickBot="1">
      <c r="A95" s="218" t="s">
        <v>623</v>
      </c>
      <c r="B95" s="230">
        <v>165</v>
      </c>
      <c r="C95" s="236">
        <v>299</v>
      </c>
      <c r="D95" s="235">
        <v>310</v>
      </c>
      <c r="E95" s="217"/>
      <c r="F95" s="222"/>
      <c r="G95" s="35" t="s">
        <v>584</v>
      </c>
      <c r="H95">
        <v>40</v>
      </c>
      <c r="I95">
        <v>39</v>
      </c>
      <c r="N95" s="67">
        <v>8612</v>
      </c>
    </row>
    <row r="96" spans="1:16" ht="15.75" thickBot="1">
      <c r="A96" s="218" t="s">
        <v>624</v>
      </c>
      <c r="B96" s="230">
        <v>113</v>
      </c>
      <c r="C96" s="230">
        <v>169</v>
      </c>
      <c r="D96" s="230">
        <v>201</v>
      </c>
      <c r="H96">
        <v>29</v>
      </c>
      <c r="I96">
        <v>29</v>
      </c>
      <c r="N96" s="265">
        <v>2924</v>
      </c>
      <c r="P96">
        <f>N95*N97</f>
        <v>688.96</v>
      </c>
    </row>
    <row r="97" spans="1:14" ht="15.75" thickBot="1">
      <c r="A97" s="218" t="s">
        <v>625</v>
      </c>
      <c r="B97" s="230">
        <v>26</v>
      </c>
      <c r="C97" s="230">
        <v>24</v>
      </c>
      <c r="D97" s="230">
        <v>33</v>
      </c>
      <c r="N97" s="266">
        <v>0.08</v>
      </c>
    </row>
    <row r="98" ht="12.75">
      <c r="G98" s="35" t="s">
        <v>687</v>
      </c>
    </row>
    <row r="99" spans="1:12" ht="12.75">
      <c r="A99" s="218" t="s">
        <v>641</v>
      </c>
      <c r="G99" s="35" t="s">
        <v>688</v>
      </c>
      <c r="J99">
        <v>267</v>
      </c>
      <c r="K99">
        <v>274</v>
      </c>
      <c r="L99">
        <v>281</v>
      </c>
    </row>
    <row r="100" spans="1:12" ht="12.75">
      <c r="A100" s="218" t="s">
        <v>689</v>
      </c>
      <c r="B100" s="231">
        <v>2003</v>
      </c>
      <c r="C100" s="231">
        <v>2004</v>
      </c>
      <c r="D100" s="231">
        <v>2005</v>
      </c>
      <c r="G100" s="35" t="s">
        <v>553</v>
      </c>
      <c r="J100">
        <v>161</v>
      </c>
      <c r="K100">
        <v>190</v>
      </c>
      <c r="L100">
        <v>195</v>
      </c>
    </row>
    <row r="101" spans="1:12" ht="12.75">
      <c r="A101" s="218" t="s">
        <v>640</v>
      </c>
      <c r="B101" s="230">
        <v>90</v>
      </c>
      <c r="C101" s="230">
        <v>95</v>
      </c>
      <c r="D101" s="230">
        <v>101</v>
      </c>
      <c r="E101" s="240">
        <f>B101+C102-C103</f>
        <v>95</v>
      </c>
      <c r="F101" s="240">
        <f>C101+D102-D103</f>
        <v>101</v>
      </c>
      <c r="G101" s="35" t="s">
        <v>316</v>
      </c>
      <c r="J101">
        <v>363</v>
      </c>
      <c r="K101">
        <v>377</v>
      </c>
      <c r="L101">
        <v>375</v>
      </c>
    </row>
    <row r="102" spans="1:12" ht="12.75">
      <c r="A102" s="218" t="s">
        <v>643</v>
      </c>
      <c r="B102" s="230">
        <f>'[5]trends'!$D$24</f>
        <v>363</v>
      </c>
      <c r="C102" s="230">
        <f>'[5]trends'!$E$24</f>
        <v>377</v>
      </c>
      <c r="D102" s="230">
        <f>'[5]trends'!$F$24</f>
        <v>375</v>
      </c>
      <c r="E102" s="240"/>
      <c r="G102" s="35" t="s">
        <v>347</v>
      </c>
      <c r="J102">
        <v>334</v>
      </c>
      <c r="K102">
        <v>372</v>
      </c>
      <c r="L102">
        <v>370</v>
      </c>
    </row>
    <row r="103" spans="1:12" ht="12.75">
      <c r="A103" s="218" t="s">
        <v>347</v>
      </c>
      <c r="B103" s="253">
        <f>'[6]age&amp;sex hospitals'!$B$27</f>
        <v>334</v>
      </c>
      <c r="C103" s="253">
        <f>'[6]age&amp;sex hospitals'!$C$27</f>
        <v>372</v>
      </c>
      <c r="D103" s="253">
        <v>369</v>
      </c>
      <c r="G103" s="35" t="s">
        <v>295</v>
      </c>
      <c r="J103">
        <v>190</v>
      </c>
      <c r="K103">
        <v>195</v>
      </c>
      <c r="L103">
        <v>200</v>
      </c>
    </row>
    <row r="104" spans="1:5" ht="12.75">
      <c r="A104" s="218" t="s">
        <v>692</v>
      </c>
      <c r="B104" s="249">
        <v>48</v>
      </c>
      <c r="C104" s="249">
        <v>37</v>
      </c>
      <c r="D104" s="249">
        <v>12</v>
      </c>
      <c r="E104" s="132"/>
    </row>
    <row r="105" spans="1:4" ht="12.75">
      <c r="A105" s="218" t="s">
        <v>638</v>
      </c>
      <c r="B105" s="230">
        <f>B48-B50</f>
        <v>133</v>
      </c>
      <c r="C105" s="230">
        <f>C48-C50</f>
        <v>106</v>
      </c>
      <c r="D105" s="230">
        <f>D48-D50</f>
        <v>88</v>
      </c>
    </row>
    <row r="106" spans="1:4" ht="13.5" thickBot="1">
      <c r="A106" s="218" t="s">
        <v>639</v>
      </c>
      <c r="B106" s="155">
        <f>'[6]age&amp;sex hospitals'!$B$31</f>
        <v>12</v>
      </c>
      <c r="C106" s="155">
        <f>'[6]age&amp;sex hospitals'!$C$31</f>
        <v>13</v>
      </c>
      <c r="D106" s="155">
        <f>'[6]age&amp;sex hospitals'!$D$31</f>
        <v>17</v>
      </c>
    </row>
    <row r="107" spans="2:18" ht="17.25" thickBot="1">
      <c r="B107" s="155"/>
      <c r="C107" s="155"/>
      <c r="D107" s="155"/>
      <c r="J107" s="254"/>
      <c r="K107" s="275">
        <v>2005</v>
      </c>
      <c r="L107" s="276"/>
      <c r="M107" s="275">
        <v>2004</v>
      </c>
      <c r="N107" s="276"/>
      <c r="O107" s="275">
        <v>2003</v>
      </c>
      <c r="P107" s="276"/>
      <c r="Q107" s="275">
        <v>2002</v>
      </c>
      <c r="R107" s="276"/>
    </row>
    <row r="108" spans="1:18" ht="17.25" thickBot="1">
      <c r="A108" s="218" t="s">
        <v>642</v>
      </c>
      <c r="B108" s="230">
        <f>B103-B104-B105-B106-B109</f>
        <v>137</v>
      </c>
      <c r="C108" s="230">
        <f>C103-C104-C105-C106-C109</f>
        <v>213</v>
      </c>
      <c r="D108" s="230">
        <f>D103-D104-D105-D106-D109</f>
        <v>248</v>
      </c>
      <c r="J108" s="255"/>
      <c r="K108" s="251" t="s">
        <v>695</v>
      </c>
      <c r="L108" s="251" t="s">
        <v>696</v>
      </c>
      <c r="M108" s="251" t="s">
        <v>695</v>
      </c>
      <c r="N108" s="251" t="s">
        <v>696</v>
      </c>
      <c r="O108" s="251" t="s">
        <v>695</v>
      </c>
      <c r="P108" s="251" t="s">
        <v>696</v>
      </c>
      <c r="Q108" s="251" t="s">
        <v>695</v>
      </c>
      <c r="R108" s="251" t="s">
        <v>696</v>
      </c>
    </row>
    <row r="109" spans="1:18" ht="17.25" thickBot="1">
      <c r="A109" s="218" t="s">
        <v>169</v>
      </c>
      <c r="B109" s="155">
        <v>4</v>
      </c>
      <c r="C109" s="155">
        <v>3</v>
      </c>
      <c r="D109" s="155">
        <v>4</v>
      </c>
      <c r="J109" s="256"/>
      <c r="K109" s="257">
        <v>13</v>
      </c>
      <c r="L109" s="257">
        <v>19</v>
      </c>
      <c r="M109" s="257">
        <v>12</v>
      </c>
      <c r="N109" s="257">
        <v>39</v>
      </c>
      <c r="O109" s="257" t="s">
        <v>697</v>
      </c>
      <c r="P109" s="257">
        <v>37</v>
      </c>
      <c r="Q109" s="257" t="s">
        <v>697</v>
      </c>
      <c r="R109" s="257">
        <v>49</v>
      </c>
    </row>
    <row r="110" spans="2:4" ht="12.75">
      <c r="B110" s="155"/>
      <c r="C110" s="155"/>
      <c r="D110" s="155"/>
    </row>
    <row r="111" spans="1:11" ht="12.75">
      <c r="A111" s="218" t="s">
        <v>690</v>
      </c>
      <c r="B111" s="231">
        <v>2003</v>
      </c>
      <c r="C111" s="231">
        <v>2004</v>
      </c>
      <c r="D111" s="231">
        <v>2005</v>
      </c>
      <c r="G111" s="35" t="s">
        <v>694</v>
      </c>
      <c r="I111">
        <v>2003</v>
      </c>
      <c r="J111">
        <v>2004</v>
      </c>
      <c r="K111">
        <v>2005</v>
      </c>
    </row>
    <row r="112" spans="1:11" ht="12.75">
      <c r="A112" s="218" t="s">
        <v>640</v>
      </c>
      <c r="B112" s="155">
        <f>J103</f>
        <v>190</v>
      </c>
      <c r="C112" s="155">
        <f>K103</f>
        <v>195</v>
      </c>
      <c r="D112" s="155">
        <f>L103</f>
        <v>200</v>
      </c>
      <c r="I112" t="s">
        <v>626</v>
      </c>
      <c r="J112">
        <v>51</v>
      </c>
      <c r="K112">
        <v>32</v>
      </c>
    </row>
    <row r="113" spans="1:4" ht="12.75">
      <c r="A113" s="218" t="s">
        <v>691</v>
      </c>
      <c r="B113" s="155">
        <f aca="true" t="shared" si="0" ref="B113:D114">J101</f>
        <v>363</v>
      </c>
      <c r="C113" s="155">
        <f t="shared" si="0"/>
        <v>377</v>
      </c>
      <c r="D113" s="155">
        <f t="shared" si="0"/>
        <v>375</v>
      </c>
    </row>
    <row r="114" spans="1:4" ht="12.75">
      <c r="A114" s="218" t="s">
        <v>347</v>
      </c>
      <c r="B114" s="155">
        <f t="shared" si="0"/>
        <v>334</v>
      </c>
      <c r="C114" s="155">
        <f t="shared" si="0"/>
        <v>372</v>
      </c>
      <c r="D114" s="155">
        <f t="shared" si="0"/>
        <v>370</v>
      </c>
    </row>
    <row r="115" spans="1:4" ht="12.75">
      <c r="A115" s="218" t="s">
        <v>693</v>
      </c>
      <c r="B115" s="237">
        <f aca="true" t="shared" si="1" ref="B115:D117">B104</f>
        <v>48</v>
      </c>
      <c r="C115" s="237">
        <f t="shared" si="1"/>
        <v>37</v>
      </c>
      <c r="D115" s="237">
        <f t="shared" si="1"/>
        <v>12</v>
      </c>
    </row>
    <row r="116" spans="1:4" ht="12.75">
      <c r="A116" s="218" t="s">
        <v>638</v>
      </c>
      <c r="B116" s="237">
        <f t="shared" si="1"/>
        <v>133</v>
      </c>
      <c r="C116" s="237">
        <f t="shared" si="1"/>
        <v>106</v>
      </c>
      <c r="D116" s="237">
        <f t="shared" si="1"/>
        <v>88</v>
      </c>
    </row>
    <row r="117" spans="1:4" ht="12.75">
      <c r="A117" s="218" t="s">
        <v>639</v>
      </c>
      <c r="B117" s="155">
        <f t="shared" si="1"/>
        <v>12</v>
      </c>
      <c r="C117" s="155">
        <f t="shared" si="1"/>
        <v>13</v>
      </c>
      <c r="D117" s="155">
        <f t="shared" si="1"/>
        <v>17</v>
      </c>
    </row>
    <row r="118" spans="1:4" ht="12.75">
      <c r="A118" s="218" t="s">
        <v>642</v>
      </c>
      <c r="B118" s="237">
        <f>B114-B115-B116-B117-B119</f>
        <v>137</v>
      </c>
      <c r="C118" s="237">
        <f>C114-C115-C116-C117-C119</f>
        <v>213</v>
      </c>
      <c r="D118" s="237">
        <f>D114-D115-D116-D117-D119</f>
        <v>249</v>
      </c>
    </row>
    <row r="119" spans="1:4" ht="12.75">
      <c r="A119" s="218" t="s">
        <v>169</v>
      </c>
      <c r="B119" s="155">
        <f>B109</f>
        <v>4</v>
      </c>
      <c r="C119" s="155">
        <f>C109</f>
        <v>3</v>
      </c>
      <c r="D119" s="155">
        <f>D109</f>
        <v>4</v>
      </c>
    </row>
    <row r="120" spans="2:4" ht="12.75">
      <c r="B120" s="231">
        <v>2003</v>
      </c>
      <c r="C120" s="231">
        <v>2004</v>
      </c>
      <c r="D120" s="231">
        <v>2005</v>
      </c>
    </row>
    <row r="121" spans="1:7" ht="12.75">
      <c r="A121" s="218" t="s">
        <v>628</v>
      </c>
      <c r="B121" s="230">
        <f>INT(B7/2)</f>
        <v>275</v>
      </c>
      <c r="C121" s="230">
        <f>INT(C7/2)</f>
        <v>254</v>
      </c>
      <c r="D121" s="230">
        <f>INT(D7/2)</f>
        <v>278</v>
      </c>
      <c r="E121">
        <v>0</v>
      </c>
      <c r="F121" s="240">
        <f>C121-B121</f>
        <v>-21</v>
      </c>
      <c r="G121" s="98">
        <f>D121-C121</f>
        <v>24</v>
      </c>
    </row>
    <row r="122" spans="1:4" ht="12.75">
      <c r="A122" s="218" t="s">
        <v>629</v>
      </c>
      <c r="B122" s="230">
        <f>B29</f>
        <v>1595</v>
      </c>
      <c r="C122" s="230">
        <f>C29</f>
        <v>1509</v>
      </c>
      <c r="D122" s="230">
        <f>D29</f>
        <v>1505</v>
      </c>
    </row>
    <row r="123" spans="1:4" ht="12.75">
      <c r="A123" s="218" t="s">
        <v>647</v>
      </c>
      <c r="B123" s="230">
        <f>B52</f>
        <v>139</v>
      </c>
      <c r="C123" s="230">
        <f>C52</f>
        <v>136</v>
      </c>
      <c r="D123" s="230">
        <f>D52</f>
        <v>140</v>
      </c>
    </row>
    <row r="124" spans="1:8" ht="12.75">
      <c r="A124" s="218" t="s">
        <v>648</v>
      </c>
      <c r="B124" s="230">
        <f>B101</f>
        <v>90</v>
      </c>
      <c r="C124" s="230">
        <f>C101</f>
        <v>95</v>
      </c>
      <c r="D124" s="230">
        <f>D101</f>
        <v>101</v>
      </c>
      <c r="F124">
        <v>0</v>
      </c>
      <c r="G124" s="35">
        <v>5</v>
      </c>
      <c r="H124">
        <v>6</v>
      </c>
    </row>
    <row r="125" spans="1:4" ht="12.75">
      <c r="A125" s="218" t="s">
        <v>630</v>
      </c>
      <c r="B125" s="230">
        <f>B45</f>
        <v>33</v>
      </c>
      <c r="C125" s="230">
        <f>C45</f>
        <v>28</v>
      </c>
      <c r="D125" s="230">
        <f>D45</f>
        <v>70</v>
      </c>
    </row>
    <row r="126" spans="1:4" ht="12.75">
      <c r="A126" s="218" t="s">
        <v>203</v>
      </c>
      <c r="B126" s="230">
        <f>B63</f>
        <v>77</v>
      </c>
      <c r="C126" s="230">
        <f>C63</f>
        <v>125</v>
      </c>
      <c r="D126" s="230">
        <f>D63</f>
        <v>207</v>
      </c>
    </row>
    <row r="127" spans="1:4" ht="12.75">
      <c r="A127" s="218" t="s">
        <v>670</v>
      </c>
      <c r="B127" s="230">
        <f>B70</f>
        <v>3167</v>
      </c>
      <c r="C127" s="230">
        <f>C70</f>
        <v>3303</v>
      </c>
      <c r="D127" s="230">
        <f>D70</f>
        <v>3187</v>
      </c>
    </row>
    <row r="128" spans="1:4" ht="12.75">
      <c r="A128" s="218" t="s">
        <v>671</v>
      </c>
      <c r="B128" s="230">
        <f>B79</f>
        <v>2429</v>
      </c>
      <c r="C128" s="230">
        <f>C79</f>
        <v>2493</v>
      </c>
      <c r="D128" s="230">
        <f>D79</f>
        <v>2488</v>
      </c>
    </row>
    <row r="129" spans="1:4" ht="12.75">
      <c r="A129" s="218" t="s">
        <v>631</v>
      </c>
      <c r="B129" s="230">
        <f>B82</f>
        <v>976</v>
      </c>
      <c r="C129" s="230">
        <f>C82</f>
        <v>1114</v>
      </c>
      <c r="D129" s="230">
        <f>D82</f>
        <v>1192</v>
      </c>
    </row>
    <row r="130" spans="1:7" ht="12.75">
      <c r="A130" s="218" t="s">
        <v>632</v>
      </c>
      <c r="B130" s="230">
        <f>SUM(B121:B129)</f>
        <v>8781</v>
      </c>
      <c r="C130" s="230">
        <f>SUM(C121:C129)</f>
        <v>9057</v>
      </c>
      <c r="D130" s="230">
        <f>SUM(D121:D129)</f>
        <v>9168</v>
      </c>
      <c r="F130" s="73">
        <f>B130+C143-C153</f>
        <v>9057</v>
      </c>
      <c r="G130" s="73">
        <f>C130+D143-D153</f>
        <v>9168</v>
      </c>
    </row>
    <row r="131" spans="1:7" ht="12.75">
      <c r="A131" s="218" t="s">
        <v>702</v>
      </c>
      <c r="B131" s="230">
        <f>SUM(B121:B128)</f>
        <v>7805</v>
      </c>
      <c r="C131" s="230">
        <f>SUM(C121:C128)</f>
        <v>7943</v>
      </c>
      <c r="D131" s="230">
        <f>SUM(D121:D128)</f>
        <v>7976</v>
      </c>
      <c r="F131" s="73"/>
      <c r="G131" s="73"/>
    </row>
    <row r="132" ht="12.75">
      <c r="A132" s="241" t="s">
        <v>669</v>
      </c>
    </row>
    <row r="133" spans="1:4" ht="12.75">
      <c r="A133" s="218" t="s">
        <v>672</v>
      </c>
      <c r="B133" s="230">
        <f>B18</f>
        <v>0</v>
      </c>
      <c r="C133" s="230">
        <f>C18</f>
        <v>0</v>
      </c>
      <c r="D133" s="230">
        <v>24</v>
      </c>
    </row>
    <row r="134" spans="1:7" ht="12.75">
      <c r="A134" s="218" t="s">
        <v>655</v>
      </c>
      <c r="B134" s="230">
        <f>B26</f>
        <v>331</v>
      </c>
      <c r="C134" s="230">
        <f>C26</f>
        <v>315</v>
      </c>
      <c r="D134" s="230">
        <f>D26</f>
        <v>304</v>
      </c>
      <c r="F134" s="240">
        <f>C130-F130</f>
        <v>0</v>
      </c>
      <c r="G134" s="98">
        <f>D130-G130</f>
        <v>0</v>
      </c>
    </row>
    <row r="135" spans="1:7" ht="12.75">
      <c r="A135" s="218" t="s">
        <v>683</v>
      </c>
      <c r="B135" s="230">
        <v>0</v>
      </c>
      <c r="C135" s="230">
        <f>C101-B101</f>
        <v>5</v>
      </c>
      <c r="D135" s="230">
        <f>D101-C101</f>
        <v>6</v>
      </c>
      <c r="F135" s="240"/>
      <c r="G135" s="98"/>
    </row>
    <row r="136" spans="1:7" ht="12.75">
      <c r="A136" s="218" t="s">
        <v>657</v>
      </c>
      <c r="B136" s="230">
        <f>B51</f>
        <v>133</v>
      </c>
      <c r="C136" s="230">
        <f>C51</f>
        <v>106</v>
      </c>
      <c r="D136" s="230">
        <f>D51</f>
        <v>88</v>
      </c>
      <c r="E136" s="228"/>
      <c r="F136" s="240"/>
      <c r="G136" s="98"/>
    </row>
    <row r="137" spans="1:4" ht="12.75">
      <c r="A137" s="218" t="s">
        <v>649</v>
      </c>
      <c r="B137" s="230">
        <f>B50</f>
        <v>14</v>
      </c>
      <c r="C137" s="230">
        <f>C50</f>
        <v>14</v>
      </c>
      <c r="D137" s="230">
        <f>D50</f>
        <v>3</v>
      </c>
    </row>
    <row r="138" spans="1:4" ht="12.75">
      <c r="A138" s="218" t="s">
        <v>650</v>
      </c>
      <c r="B138" s="230">
        <f>B61</f>
        <v>28</v>
      </c>
      <c r="C138" s="230">
        <f>C61</f>
        <v>32</v>
      </c>
      <c r="D138" s="230">
        <f>D61</f>
        <v>66</v>
      </c>
    </row>
    <row r="139" spans="1:4" ht="12.75">
      <c r="A139" s="218" t="s">
        <v>619</v>
      </c>
      <c r="B139" s="230">
        <f>B68</f>
        <v>620</v>
      </c>
      <c r="C139" s="230">
        <f>C68</f>
        <v>664</v>
      </c>
      <c r="D139" s="230">
        <f>D68</f>
        <v>601</v>
      </c>
    </row>
    <row r="140" spans="1:4" ht="12.75">
      <c r="A140" s="218" t="s">
        <v>685</v>
      </c>
      <c r="B140" s="230">
        <f aca="true" t="shared" si="2" ref="B140:D141">B86</f>
        <v>29</v>
      </c>
      <c r="C140" s="218">
        <f t="shared" si="2"/>
        <v>27</v>
      </c>
      <c r="D140" s="218">
        <f t="shared" si="2"/>
        <v>26</v>
      </c>
    </row>
    <row r="141" spans="1:4" ht="12.75">
      <c r="A141" s="218" t="s">
        <v>686</v>
      </c>
      <c r="B141" s="230">
        <f t="shared" si="2"/>
        <v>46</v>
      </c>
      <c r="C141" s="230">
        <f t="shared" si="2"/>
        <v>58</v>
      </c>
      <c r="D141" s="230">
        <f t="shared" si="2"/>
        <v>79</v>
      </c>
    </row>
    <row r="142" spans="1:4" ht="12.75">
      <c r="A142" s="218" t="s">
        <v>651</v>
      </c>
      <c r="B142" s="218">
        <f>B104</f>
        <v>48</v>
      </c>
      <c r="C142" s="218">
        <f>C104</f>
        <v>37</v>
      </c>
      <c r="D142" s="218">
        <f>D104</f>
        <v>12</v>
      </c>
    </row>
    <row r="143" spans="2:4" ht="12.75">
      <c r="B143" s="247">
        <f>SUM(B133:B142)</f>
        <v>1249</v>
      </c>
      <c r="C143" s="247">
        <f>SUM(C133:C142)</f>
        <v>1258</v>
      </c>
      <c r="D143" s="247">
        <f>SUM(D133:D142)</f>
        <v>1209</v>
      </c>
    </row>
    <row r="144" ht="12.75">
      <c r="A144" s="241" t="s">
        <v>652</v>
      </c>
    </row>
    <row r="145" spans="1:4" ht="12.75">
      <c r="A145" s="218" t="s">
        <v>673</v>
      </c>
      <c r="B145" s="218">
        <f>B19</f>
        <v>0</v>
      </c>
      <c r="C145" s="218">
        <v>21</v>
      </c>
      <c r="D145" s="218">
        <f>D19</f>
        <v>0</v>
      </c>
    </row>
    <row r="146" spans="1:4" ht="12.75">
      <c r="A146" s="218" t="s">
        <v>637</v>
      </c>
      <c r="B146" s="218">
        <f>B35</f>
        <v>0</v>
      </c>
      <c r="C146" s="218">
        <f>C35</f>
        <v>32</v>
      </c>
      <c r="D146" s="218">
        <f>D35</f>
        <v>19</v>
      </c>
    </row>
    <row r="147" spans="1:4" ht="12.75">
      <c r="A147" s="218" t="s">
        <v>674</v>
      </c>
      <c r="B147" s="218">
        <f>B39</f>
        <v>14</v>
      </c>
      <c r="C147" s="218">
        <f>C39</f>
        <v>10</v>
      </c>
      <c r="D147" s="218">
        <f>D39</f>
        <v>14</v>
      </c>
    </row>
    <row r="148" spans="1:4" ht="12.75">
      <c r="A148" s="218" t="s">
        <v>675</v>
      </c>
      <c r="B148" s="218">
        <f aca="true" t="shared" si="3" ref="B148:D149">B55</f>
        <v>7</v>
      </c>
      <c r="C148" s="218">
        <f t="shared" si="3"/>
        <v>1</v>
      </c>
      <c r="D148" s="218">
        <f t="shared" si="3"/>
        <v>2</v>
      </c>
    </row>
    <row r="149" spans="1:4" ht="12.75">
      <c r="A149" s="218" t="s">
        <v>676</v>
      </c>
      <c r="B149" s="218">
        <f t="shared" si="3"/>
        <v>4</v>
      </c>
      <c r="C149" s="218">
        <f t="shared" si="3"/>
        <v>6</v>
      </c>
      <c r="D149" s="218">
        <f t="shared" si="3"/>
        <v>10</v>
      </c>
    </row>
    <row r="150" spans="1:4" ht="12.75">
      <c r="A150" s="218" t="s">
        <v>677</v>
      </c>
      <c r="B150" s="218">
        <f>B73</f>
        <v>0</v>
      </c>
      <c r="C150" s="218">
        <f>C73</f>
        <v>359</v>
      </c>
      <c r="D150" s="218">
        <f>D73</f>
        <v>428</v>
      </c>
    </row>
    <row r="151" spans="1:4" ht="12.75">
      <c r="A151" s="218" t="s">
        <v>668</v>
      </c>
      <c r="B151" s="226" t="str">
        <f>B80</f>
        <v>н.д.</v>
      </c>
      <c r="C151" s="218">
        <f>C80</f>
        <v>130</v>
      </c>
      <c r="D151" s="218">
        <f>D80</f>
        <v>114</v>
      </c>
    </row>
    <row r="152" spans="1:4" ht="12.75">
      <c r="A152" s="218" t="s">
        <v>698</v>
      </c>
      <c r="B152" s="226" t="str">
        <f>B89</f>
        <v>н.д.</v>
      </c>
      <c r="C152" s="218">
        <f>C89</f>
        <v>423</v>
      </c>
      <c r="D152" s="218">
        <f>D89</f>
        <v>511</v>
      </c>
    </row>
    <row r="153" spans="2:4" ht="12.75">
      <c r="B153" s="218"/>
      <c r="C153" s="241">
        <f>SUM(C145:C152)</f>
        <v>982</v>
      </c>
      <c r="D153" s="241">
        <f>SUM(D145:D152)</f>
        <v>1098</v>
      </c>
    </row>
    <row r="155" spans="2:4" ht="12.75">
      <c r="B155" s="231">
        <v>2003</v>
      </c>
      <c r="C155" s="231">
        <v>2004</v>
      </c>
      <c r="D155" s="231">
        <v>2005</v>
      </c>
    </row>
    <row r="156" spans="1:4" ht="12.75">
      <c r="A156" s="218" t="s">
        <v>678</v>
      </c>
      <c r="B156" s="230">
        <f>B122+B123</f>
        <v>1734</v>
      </c>
      <c r="C156" s="230">
        <f>C122+C123</f>
        <v>1645</v>
      </c>
      <c r="D156" s="230">
        <f>D122+D123</f>
        <v>1645</v>
      </c>
    </row>
    <row r="157" spans="1:4" ht="12.75">
      <c r="A157" s="218" t="s">
        <v>679</v>
      </c>
      <c r="B157" s="230">
        <f>B125+B126+B127+B128</f>
        <v>5706</v>
      </c>
      <c r="C157" s="230">
        <f>C125+C126+C127+C128</f>
        <v>5949</v>
      </c>
      <c r="D157" s="230">
        <f>D125+D126+D127+D128</f>
        <v>5952</v>
      </c>
    </row>
    <row r="158" spans="1:4" ht="12.75">
      <c r="A158" s="218" t="s">
        <v>631</v>
      </c>
      <c r="B158" s="230">
        <f>B129</f>
        <v>976</v>
      </c>
      <c r="C158" s="230">
        <f>C129</f>
        <v>1114</v>
      </c>
      <c r="D158" s="230">
        <f>D129</f>
        <v>1192</v>
      </c>
    </row>
    <row r="159" spans="1:4" ht="12.75">
      <c r="A159" s="218" t="s">
        <v>680</v>
      </c>
      <c r="B159" s="230">
        <f>B124+B121</f>
        <v>365</v>
      </c>
      <c r="C159" s="230">
        <f>C124+C121</f>
        <v>349</v>
      </c>
      <c r="D159" s="230">
        <f>D124+D121</f>
        <v>379</v>
      </c>
    </row>
  </sheetData>
  <mergeCells count="4">
    <mergeCell ref="K107:L107"/>
    <mergeCell ref="M107:N107"/>
    <mergeCell ref="O107:P107"/>
    <mergeCell ref="Q107:R10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">
      <pane xSplit="1" ySplit="2" topLeftCell="C7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:G4"/>
    </sheetView>
  </sheetViews>
  <sheetFormatPr defaultColWidth="9.140625" defaultRowHeight="12.75"/>
  <cols>
    <col min="1" max="1" width="57.140625" style="35" customWidth="1"/>
    <col min="2" max="6" width="8.8515625" style="35" customWidth="1"/>
    <col min="7" max="7" width="11.57421875" style="35" customWidth="1"/>
    <col min="8" max="11" width="8.8515625" style="35" customWidth="1"/>
    <col min="12" max="12" width="8.421875" style="35" customWidth="1"/>
    <col min="13" max="16384" width="8.8515625" style="35" customWidth="1"/>
  </cols>
  <sheetData>
    <row r="1" spans="1:7" ht="26.25" customHeight="1" thickBot="1">
      <c r="A1" s="277" t="s">
        <v>187</v>
      </c>
      <c r="B1" s="278"/>
      <c r="C1" s="278"/>
      <c r="D1" s="278"/>
      <c r="E1" s="278"/>
      <c r="F1" s="278"/>
      <c r="G1" s="279"/>
    </row>
    <row r="2" spans="1:10" ht="66.75" customHeight="1" thickBot="1">
      <c r="A2" s="36"/>
      <c r="B2" s="28">
        <v>2000</v>
      </c>
      <c r="C2" s="28">
        <v>2001</v>
      </c>
      <c r="D2" s="28">
        <v>2002</v>
      </c>
      <c r="E2" s="28">
        <v>2003</v>
      </c>
      <c r="F2" s="28">
        <v>2004</v>
      </c>
      <c r="G2" s="28">
        <v>2005</v>
      </c>
      <c r="H2" s="204" t="s">
        <v>576</v>
      </c>
      <c r="I2" s="72">
        <v>2007</v>
      </c>
      <c r="J2" s="72">
        <v>2008</v>
      </c>
    </row>
    <row r="3" spans="1:7" ht="13.5" thickBot="1">
      <c r="A3" s="36" t="s">
        <v>183</v>
      </c>
      <c r="B3" s="26">
        <v>1064.8</v>
      </c>
      <c r="C3" s="26">
        <v>1060.8</v>
      </c>
      <c r="D3" s="26">
        <v>1045.5</v>
      </c>
      <c r="E3" s="26">
        <v>1040.7</v>
      </c>
      <c r="F3" s="26">
        <v>1036.5</v>
      </c>
      <c r="G3" s="26">
        <v>1034.1</v>
      </c>
    </row>
    <row r="4" spans="1:11" ht="19.5" customHeight="1" thickBot="1">
      <c r="A4" s="36" t="s">
        <v>573</v>
      </c>
      <c r="B4" s="27">
        <v>282210</v>
      </c>
      <c r="C4" s="27">
        <v>268699</v>
      </c>
      <c r="D4" s="27">
        <v>247300</v>
      </c>
      <c r="E4" s="27">
        <v>225062</v>
      </c>
      <c r="F4" s="27">
        <v>220682</v>
      </c>
      <c r="G4" s="27">
        <v>207958</v>
      </c>
      <c r="K4" s="35" t="s">
        <v>216</v>
      </c>
    </row>
    <row r="5" spans="1:7" ht="25.5" customHeight="1" thickBot="1">
      <c r="A5" s="36" t="s">
        <v>574</v>
      </c>
      <c r="B5" s="104">
        <v>1572</v>
      </c>
      <c r="C5" s="104">
        <v>1698</v>
      </c>
      <c r="D5" s="104">
        <v>1871</v>
      </c>
      <c r="E5" s="104">
        <v>1876</v>
      </c>
      <c r="F5" s="104">
        <v>1916</v>
      </c>
      <c r="G5" s="104">
        <v>1734</v>
      </c>
    </row>
    <row r="6" spans="1:11" s="82" customFormat="1" ht="13.5" thickBot="1">
      <c r="A6" s="83" t="s">
        <v>578</v>
      </c>
      <c r="B6" s="102">
        <v>1343</v>
      </c>
      <c r="C6" s="102">
        <v>1336</v>
      </c>
      <c r="D6" s="102">
        <v>1518</v>
      </c>
      <c r="E6" s="102">
        <v>1450</v>
      </c>
      <c r="F6" s="102">
        <v>1689</v>
      </c>
      <c r="G6" s="102">
        <v>1477</v>
      </c>
      <c r="H6" s="102">
        <f>12*1139/9</f>
        <v>1518.6666666666667</v>
      </c>
      <c r="K6" s="82" t="s">
        <v>272</v>
      </c>
    </row>
    <row r="7" ht="12.75"/>
    <row r="8" spans="1:8" s="82" customFormat="1" ht="13.5" thickBot="1">
      <c r="A8" s="83" t="s">
        <v>188</v>
      </c>
      <c r="B8" s="102">
        <v>81</v>
      </c>
      <c r="C8" s="102">
        <v>157</v>
      </c>
      <c r="D8" s="102">
        <v>181</v>
      </c>
      <c r="E8" s="102">
        <v>168</v>
      </c>
      <c r="F8" s="102">
        <v>193</v>
      </c>
      <c r="G8" s="102">
        <v>188</v>
      </c>
      <c r="H8" s="102"/>
    </row>
    <row r="9" spans="1:11" ht="16.5" thickBot="1">
      <c r="A9" s="39" t="s">
        <v>253</v>
      </c>
      <c r="B9" s="55">
        <v>685</v>
      </c>
      <c r="C9" s="55">
        <v>619</v>
      </c>
      <c r="D9" s="55">
        <v>652</v>
      </c>
      <c r="E9" s="55">
        <v>663</v>
      </c>
      <c r="F9" s="55">
        <v>684</v>
      </c>
      <c r="G9" s="55">
        <v>628</v>
      </c>
      <c r="K9" s="35" t="s">
        <v>207</v>
      </c>
    </row>
    <row r="10" spans="1:7" s="82" customFormat="1" ht="16.5" thickBot="1">
      <c r="A10" s="80" t="s">
        <v>254</v>
      </c>
      <c r="B10" s="81"/>
      <c r="C10" s="205"/>
      <c r="D10" s="205"/>
      <c r="E10" s="205">
        <f>E9-E39</f>
        <v>620</v>
      </c>
      <c r="F10" s="205">
        <f>F9-F39</f>
        <v>664</v>
      </c>
      <c r="G10" s="205">
        <f>G9-G39</f>
        <v>601</v>
      </c>
    </row>
    <row r="11" spans="1:11" ht="16.5" thickBot="1">
      <c r="A11" s="38" t="s">
        <v>256</v>
      </c>
      <c r="B11" s="56">
        <v>9</v>
      </c>
      <c r="C11" s="44">
        <v>0</v>
      </c>
      <c r="D11" s="44">
        <v>24</v>
      </c>
      <c r="E11" s="44">
        <v>36</v>
      </c>
      <c r="F11" s="44">
        <v>48</v>
      </c>
      <c r="G11" s="44">
        <v>82</v>
      </c>
      <c r="K11" s="35" t="s">
        <v>209</v>
      </c>
    </row>
    <row r="12" spans="1:7" s="82" customFormat="1" ht="16.5" thickBot="1">
      <c r="A12" s="84" t="s">
        <v>577</v>
      </c>
      <c r="B12" s="85"/>
      <c r="C12" s="206"/>
      <c r="D12" s="206"/>
      <c r="E12" s="206">
        <f>E11-E42</f>
        <v>28</v>
      </c>
      <c r="F12" s="206">
        <f>F11-F42</f>
        <v>32</v>
      </c>
      <c r="G12" s="206">
        <f>G11-G42</f>
        <v>66</v>
      </c>
    </row>
    <row r="13" spans="1:11" s="82" customFormat="1" ht="13.5" thickBot="1">
      <c r="A13" s="83" t="s">
        <v>296</v>
      </c>
      <c r="B13" s="86">
        <v>332</v>
      </c>
      <c r="C13" s="207">
        <v>446</v>
      </c>
      <c r="D13" s="207">
        <v>425</v>
      </c>
      <c r="E13" s="207">
        <v>475</v>
      </c>
      <c r="F13" s="207">
        <v>443</v>
      </c>
      <c r="G13" s="207">
        <v>406</v>
      </c>
      <c r="K13" s="82" t="s">
        <v>209</v>
      </c>
    </row>
    <row r="14" spans="1:8" s="82" customFormat="1" ht="13.5" thickBot="1">
      <c r="A14" s="83" t="s">
        <v>280</v>
      </c>
      <c r="B14" s="102">
        <v>10</v>
      </c>
      <c r="C14" s="102">
        <v>11</v>
      </c>
      <c r="D14" s="102">
        <v>66</v>
      </c>
      <c r="E14" s="102">
        <v>29</v>
      </c>
      <c r="F14" s="102">
        <v>27</v>
      </c>
      <c r="G14" s="102">
        <v>26</v>
      </c>
      <c r="H14" s="102"/>
    </row>
    <row r="15" spans="1:7" ht="13.5" thickBot="1">
      <c r="A15" s="36" t="s">
        <v>189</v>
      </c>
      <c r="B15" s="30">
        <v>14</v>
      </c>
      <c r="C15" s="208">
        <v>7</v>
      </c>
      <c r="D15" s="208">
        <v>21</v>
      </c>
      <c r="E15" s="208">
        <v>59</v>
      </c>
      <c r="F15" s="208">
        <v>87</v>
      </c>
      <c r="G15" s="208">
        <v>99</v>
      </c>
    </row>
    <row r="16" spans="1:7" s="77" customFormat="1" ht="16.5" thickBot="1">
      <c r="A16" s="75" t="s">
        <v>579</v>
      </c>
      <c r="B16" s="76"/>
      <c r="C16" s="76"/>
      <c r="D16" s="76"/>
      <c r="E16" s="76">
        <f>E5-E10-D30-E13-E14</f>
        <v>531</v>
      </c>
      <c r="F16" s="76">
        <f>F5-F10-E30-F13-F14</f>
        <v>592</v>
      </c>
      <c r="G16" s="76">
        <f>G5-G10-F30-G13-G14</f>
        <v>498</v>
      </c>
    </row>
    <row r="17" spans="1:11" ht="16.5" thickBot="1">
      <c r="A17" s="39" t="s">
        <v>193</v>
      </c>
      <c r="B17" s="55">
        <v>3040</v>
      </c>
      <c r="C17" s="55">
        <v>3139</v>
      </c>
      <c r="D17" s="55">
        <v>3144</v>
      </c>
      <c r="E17" s="55">
        <v>3167</v>
      </c>
      <c r="F17" s="55">
        <v>3303</v>
      </c>
      <c r="G17" s="55">
        <v>3187</v>
      </c>
      <c r="H17" s="78">
        <v>3494</v>
      </c>
      <c r="K17" s="35" t="s">
        <v>217</v>
      </c>
    </row>
    <row r="18" spans="1:11" s="77" customFormat="1" ht="16.5" thickBot="1">
      <c r="A18" s="75" t="s">
        <v>249</v>
      </c>
      <c r="B18" s="76"/>
      <c r="C18" s="76"/>
      <c r="D18" s="76"/>
      <c r="E18" s="76">
        <f>D17+E9-E17</f>
        <v>640</v>
      </c>
      <c r="F18" s="76">
        <f>E17+F9-F17</f>
        <v>548</v>
      </c>
      <c r="G18" s="76">
        <f>F17+G9-G17</f>
        <v>744</v>
      </c>
      <c r="K18" s="77" t="s">
        <v>218</v>
      </c>
    </row>
    <row r="19" spans="1:11" ht="16.5" thickBot="1">
      <c r="A19" s="40" t="s">
        <v>194</v>
      </c>
      <c r="B19" s="56">
        <v>1723</v>
      </c>
      <c r="C19" s="56">
        <v>1935</v>
      </c>
      <c r="D19" s="56">
        <v>2004</v>
      </c>
      <c r="E19" s="56">
        <v>2208</v>
      </c>
      <c r="F19" s="56">
        <v>2293</v>
      </c>
      <c r="G19" s="56">
        <v>2284</v>
      </c>
      <c r="K19" s="54" t="s">
        <v>215</v>
      </c>
    </row>
    <row r="20" spans="1:11" ht="16.5" thickBot="1">
      <c r="A20" s="37" t="s">
        <v>195</v>
      </c>
      <c r="B20" s="55">
        <v>8</v>
      </c>
      <c r="C20" s="55">
        <v>10</v>
      </c>
      <c r="D20" s="55">
        <v>20</v>
      </c>
      <c r="E20" s="55">
        <v>30</v>
      </c>
      <c r="F20" s="55">
        <v>52</v>
      </c>
      <c r="G20" s="55">
        <v>88</v>
      </c>
      <c r="H20" s="35">
        <f>12*(3+16+19+7+4+9+5+10+4+6+22+11+5+1+1+3+15+3)/9</f>
        <v>192</v>
      </c>
      <c r="K20" s="35" t="s">
        <v>208</v>
      </c>
    </row>
    <row r="21" spans="1:11" ht="16.5" thickBot="1">
      <c r="A21" s="38" t="s">
        <v>251</v>
      </c>
      <c r="B21" s="56">
        <v>20</v>
      </c>
      <c r="C21" s="56">
        <v>17</v>
      </c>
      <c r="D21" s="56">
        <v>41</v>
      </c>
      <c r="E21" s="56">
        <v>77</v>
      </c>
      <c r="F21" s="56">
        <v>125</v>
      </c>
      <c r="G21" s="56">
        <v>207</v>
      </c>
      <c r="H21" s="78">
        <f>12*(6+34+56+13+6+20+15+24+11+15+51+38+8+1+1+7+21+15)/9</f>
        <v>456</v>
      </c>
      <c r="K21" s="35" t="s">
        <v>304</v>
      </c>
    </row>
    <row r="22" spans="1:7" s="77" customFormat="1" ht="16.5" thickBot="1">
      <c r="A22" s="79" t="s">
        <v>250</v>
      </c>
      <c r="B22" s="76"/>
      <c r="C22" s="76">
        <f>B21+C11-C21</f>
        <v>3</v>
      </c>
      <c r="D22" s="76">
        <f>C21+D11-D21</f>
        <v>0</v>
      </c>
      <c r="E22" s="76">
        <f>D21+E11-E21</f>
        <v>0</v>
      </c>
      <c r="F22" s="76">
        <f>E21+F11-F21</f>
        <v>0</v>
      </c>
      <c r="G22" s="76">
        <f>F21+G11-G21</f>
        <v>0</v>
      </c>
    </row>
    <row r="23" spans="1:11" ht="11.25" customHeight="1" thickBot="1">
      <c r="A23" s="203" t="s">
        <v>575</v>
      </c>
      <c r="E23" s="35">
        <v>633</v>
      </c>
      <c r="F23" s="35">
        <v>699</v>
      </c>
      <c r="G23" s="108">
        <v>737</v>
      </c>
      <c r="K23" s="35" t="s">
        <v>580</v>
      </c>
    </row>
    <row r="24" spans="1:9" ht="16.5" thickBot="1">
      <c r="A24" s="35" t="s">
        <v>581</v>
      </c>
      <c r="E24" s="209">
        <v>2505</v>
      </c>
      <c r="F24" s="210">
        <v>2710</v>
      </c>
      <c r="G24" s="210">
        <v>3147</v>
      </c>
      <c r="I24" s="35" t="s">
        <v>582</v>
      </c>
    </row>
    <row r="25" ht="12.75"/>
    <row r="26" ht="12.75"/>
    <row r="27" ht="12.75"/>
    <row r="28" ht="12.75"/>
    <row r="29" spans="1:7" ht="13.5" thickBot="1">
      <c r="A29" s="36" t="s">
        <v>190</v>
      </c>
      <c r="B29" s="28">
        <v>23.2</v>
      </c>
      <c r="C29" s="28">
        <v>29.8</v>
      </c>
      <c r="D29" s="28">
        <v>29.4</v>
      </c>
      <c r="E29" s="28">
        <v>31.3</v>
      </c>
      <c r="F29" s="28">
        <v>28.7</v>
      </c>
      <c r="G29" s="28">
        <v>29.9</v>
      </c>
    </row>
    <row r="30" spans="1:7" ht="13.5" thickBot="1">
      <c r="A30" s="36" t="s">
        <v>191</v>
      </c>
      <c r="B30" s="28">
        <v>160</v>
      </c>
      <c r="C30" s="28">
        <v>197</v>
      </c>
      <c r="D30" s="28">
        <v>221</v>
      </c>
      <c r="E30" s="28">
        <v>190</v>
      </c>
      <c r="F30" s="28">
        <v>203</v>
      </c>
      <c r="G30" s="28">
        <v>129</v>
      </c>
    </row>
    <row r="31" spans="1:11" ht="13.5" thickBot="1">
      <c r="A31" s="36" t="s">
        <v>213</v>
      </c>
      <c r="B31" s="28"/>
      <c r="C31" s="28"/>
      <c r="D31" s="28"/>
      <c r="E31" s="28">
        <v>265</v>
      </c>
      <c r="F31" s="28">
        <v>194</v>
      </c>
      <c r="K31" s="35" t="s">
        <v>570</v>
      </c>
    </row>
    <row r="32" spans="1:11" ht="13.5" thickBot="1">
      <c r="A32" s="36" t="s">
        <v>213</v>
      </c>
      <c r="B32" s="28"/>
      <c r="C32" s="28"/>
      <c r="D32" s="28"/>
      <c r="E32" s="28">
        <v>169</v>
      </c>
      <c r="F32" s="28">
        <v>203</v>
      </c>
      <c r="G32" s="28">
        <v>129</v>
      </c>
      <c r="K32" s="35" t="s">
        <v>209</v>
      </c>
    </row>
    <row r="33" spans="1:11" ht="13.5" thickBot="1">
      <c r="A33" s="36" t="s">
        <v>167</v>
      </c>
      <c r="B33" s="28">
        <v>70</v>
      </c>
      <c r="C33" s="28">
        <v>136</v>
      </c>
      <c r="D33" s="28">
        <v>161</v>
      </c>
      <c r="E33" s="28">
        <v>190</v>
      </c>
      <c r="F33" s="28">
        <v>194</v>
      </c>
      <c r="G33" s="28">
        <v>129</v>
      </c>
      <c r="K33" s="35" t="s">
        <v>279</v>
      </c>
    </row>
    <row r="34" spans="1:11" ht="13.5" thickBot="1">
      <c r="A34" s="36" t="s">
        <v>198</v>
      </c>
      <c r="B34" s="28"/>
      <c r="C34" s="28"/>
      <c r="D34" s="28"/>
      <c r="E34" s="28">
        <v>144</v>
      </c>
      <c r="F34" s="28">
        <v>164</v>
      </c>
      <c r="G34" s="28">
        <v>69</v>
      </c>
      <c r="K34" s="35" t="s">
        <v>212</v>
      </c>
    </row>
    <row r="35" spans="1:7" ht="13.5" thickBot="1">
      <c r="A35" s="36" t="s">
        <v>204</v>
      </c>
      <c r="B35" s="28"/>
      <c r="C35" s="28"/>
      <c r="D35" s="28"/>
      <c r="E35" s="28">
        <v>25</v>
      </c>
      <c r="F35" s="28">
        <f>F32-F34</f>
        <v>39</v>
      </c>
      <c r="G35" s="28">
        <v>60</v>
      </c>
    </row>
    <row r="36" spans="1:11" ht="13.5" thickBot="1">
      <c r="A36" s="36" t="s">
        <v>205</v>
      </c>
      <c r="B36" s="28"/>
      <c r="C36" s="28"/>
      <c r="D36" s="28"/>
      <c r="E36" s="28"/>
      <c r="F36" s="28"/>
      <c r="G36" s="28">
        <v>40</v>
      </c>
      <c r="K36" s="35" t="s">
        <v>212</v>
      </c>
    </row>
    <row r="37" ht="12.75"/>
    <row r="38" ht="12.75">
      <c r="A38" s="59" t="s">
        <v>261</v>
      </c>
    </row>
    <row r="39" spans="1:11" ht="15.75">
      <c r="A39" s="57" t="s">
        <v>206</v>
      </c>
      <c r="E39" s="35">
        <v>43</v>
      </c>
      <c r="F39" s="35">
        <v>20</v>
      </c>
      <c r="G39" s="58">
        <v>27</v>
      </c>
      <c r="I39" s="53"/>
      <c r="K39" s="35" t="s">
        <v>207</v>
      </c>
    </row>
    <row r="40" spans="1:11" ht="12.75">
      <c r="A40" s="57" t="s">
        <v>191</v>
      </c>
      <c r="E40" s="35">
        <v>40</v>
      </c>
      <c r="F40" s="35">
        <v>58</v>
      </c>
      <c r="G40" s="58">
        <v>36</v>
      </c>
      <c r="K40" s="35" t="s">
        <v>208</v>
      </c>
    </row>
    <row r="41" spans="1:11" ht="12.75">
      <c r="A41" s="57" t="s">
        <v>210</v>
      </c>
      <c r="E41" s="35">
        <v>14</v>
      </c>
      <c r="F41" s="35">
        <v>10</v>
      </c>
      <c r="G41" s="58">
        <v>14</v>
      </c>
      <c r="K41" s="35" t="s">
        <v>209</v>
      </c>
    </row>
    <row r="42" spans="1:11" ht="12.75">
      <c r="A42" s="57" t="s">
        <v>211</v>
      </c>
      <c r="E42" s="35">
        <v>8</v>
      </c>
      <c r="F42" s="35">
        <v>16</v>
      </c>
      <c r="G42" s="58">
        <v>16</v>
      </c>
      <c r="K42" s="35" t="s">
        <v>212</v>
      </c>
    </row>
    <row r="43" spans="1:11" ht="16.5" thickBot="1">
      <c r="A43" s="38" t="s">
        <v>255</v>
      </c>
      <c r="B43" s="56">
        <v>0</v>
      </c>
      <c r="C43" s="56">
        <v>0</v>
      </c>
      <c r="D43" s="56">
        <v>0</v>
      </c>
      <c r="E43" s="56">
        <v>33</v>
      </c>
      <c r="F43" s="56">
        <v>0</v>
      </c>
      <c r="G43" s="56">
        <v>42</v>
      </c>
      <c r="K43" s="35" t="s">
        <v>209</v>
      </c>
    </row>
    <row r="44" spans="1:7" ht="16.5" thickBot="1">
      <c r="A44" s="38" t="s">
        <v>262</v>
      </c>
      <c r="B44" s="56"/>
      <c r="C44" s="56"/>
      <c r="D44" s="56"/>
      <c r="E44" s="56">
        <f>SUM(E39:E43)</f>
        <v>138</v>
      </c>
      <c r="F44" s="56">
        <f>SUM(F39:F43)</f>
        <v>104</v>
      </c>
      <c r="G44" s="56">
        <f>SUM(G39:G43)</f>
        <v>135</v>
      </c>
    </row>
    <row r="45" spans="1:11" ht="16.5" thickBot="1">
      <c r="A45" s="38" t="s">
        <v>252</v>
      </c>
      <c r="B45" s="56"/>
      <c r="C45" s="56"/>
      <c r="D45" s="56"/>
      <c r="E45" s="56">
        <v>33</v>
      </c>
      <c r="F45" s="56">
        <v>28</v>
      </c>
      <c r="G45" s="56">
        <v>70</v>
      </c>
      <c r="K45" s="54" t="s">
        <v>268</v>
      </c>
    </row>
    <row r="46" spans="1:7" s="77" customFormat="1" ht="16.5" thickBot="1">
      <c r="A46" s="99" t="s">
        <v>267</v>
      </c>
      <c r="E46" s="100">
        <v>0</v>
      </c>
      <c r="F46" s="77">
        <f>E45+F43-F45</f>
        <v>5</v>
      </c>
      <c r="G46" s="77">
        <f>F45+G43-G45</f>
        <v>0</v>
      </c>
    </row>
    <row r="47" spans="1:11" ht="16.5" thickBot="1">
      <c r="A47" s="41" t="s">
        <v>196</v>
      </c>
      <c r="B47" s="42">
        <v>2000</v>
      </c>
      <c r="C47" s="42">
        <v>2001</v>
      </c>
      <c r="D47" s="42">
        <v>2002</v>
      </c>
      <c r="E47" s="42">
        <v>2003</v>
      </c>
      <c r="F47" s="42">
        <v>2004</v>
      </c>
      <c r="G47" s="42">
        <v>2005</v>
      </c>
      <c r="K47" s="43"/>
    </row>
    <row r="48" spans="1:11" ht="16.5" thickBot="1">
      <c r="A48" s="38" t="s">
        <v>197</v>
      </c>
      <c r="B48" s="44">
        <v>1996</v>
      </c>
      <c r="C48" s="44">
        <v>2326</v>
      </c>
      <c r="D48" s="44">
        <v>2705</v>
      </c>
      <c r="E48" s="44">
        <v>3154</v>
      </c>
      <c r="F48" s="44">
        <v>3580</v>
      </c>
      <c r="G48" s="44">
        <v>2299</v>
      </c>
      <c r="H48" s="35">
        <f>1218+907</f>
        <v>2125</v>
      </c>
      <c r="K48" s="35" t="s">
        <v>294</v>
      </c>
    </row>
    <row r="49" spans="1:11" ht="16.5" thickBot="1">
      <c r="A49" s="38" t="s">
        <v>292</v>
      </c>
      <c r="B49" s="44">
        <v>527</v>
      </c>
      <c r="C49" s="44">
        <v>334</v>
      </c>
      <c r="D49" s="44">
        <v>379</v>
      </c>
      <c r="E49" s="44">
        <v>449</v>
      </c>
      <c r="F49" s="44">
        <v>526</v>
      </c>
      <c r="G49" s="44">
        <v>423</v>
      </c>
      <c r="K49" s="35" t="s">
        <v>215</v>
      </c>
    </row>
    <row r="50" spans="1:7" ht="16.5" thickBot="1">
      <c r="A50" s="38" t="s">
        <v>293</v>
      </c>
      <c r="C50" s="35">
        <f>B48+C49-C48</f>
        <v>4</v>
      </c>
      <c r="D50" s="35">
        <f>C48+D49-D48</f>
        <v>0</v>
      </c>
      <c r="E50" s="35">
        <f>D48+E49-E48</f>
        <v>0</v>
      </c>
      <c r="F50" s="35">
        <f>E48+F49-F48</f>
        <v>100</v>
      </c>
      <c r="G50" s="35">
        <f>F48+G49-G48</f>
        <v>1704</v>
      </c>
    </row>
    <row r="51" ht="12.75"/>
    <row r="52" spans="1:4" ht="18.75">
      <c r="A52" s="105" t="s">
        <v>199</v>
      </c>
      <c r="B52"/>
      <c r="C52"/>
      <c r="D52"/>
    </row>
    <row r="53" spans="1:4" ht="18.75">
      <c r="A53" s="46" t="s">
        <v>200</v>
      </c>
      <c r="B53"/>
      <c r="C53"/>
      <c r="D53"/>
    </row>
    <row r="54" spans="1:11" ht="16.5" thickBot="1">
      <c r="A54" s="61" t="s">
        <v>271</v>
      </c>
      <c r="D54" s="29">
        <v>7461</v>
      </c>
      <c r="E54" s="29">
        <v>7257</v>
      </c>
      <c r="F54" s="29">
        <v>7336</v>
      </c>
      <c r="G54" s="45">
        <f>F54+G6-G65-G34-G36-G18-G22-G101</f>
        <v>7767</v>
      </c>
      <c r="K54" s="35" t="s">
        <v>278</v>
      </c>
    </row>
    <row r="55" spans="1:11" ht="15.75">
      <c r="A55" s="62" t="s">
        <v>300</v>
      </c>
      <c r="D55" s="94">
        <f>D17+D62+D59+D60</f>
        <v>7407</v>
      </c>
      <c r="E55" s="94">
        <f>E17+E62+E59+E60</f>
        <v>7268</v>
      </c>
      <c r="F55" s="94">
        <f>F17+F62+F59+F60</f>
        <v>7430</v>
      </c>
      <c r="G55" s="94">
        <f>G17+G62+G59+G60+G45</f>
        <v>7668</v>
      </c>
      <c r="K55" s="35" t="s">
        <v>301</v>
      </c>
    </row>
    <row r="56" spans="1:8" ht="15.75">
      <c r="A56" s="62" t="s">
        <v>295</v>
      </c>
      <c r="D56" s="109">
        <f>D17+D21+D45+D48+D45+D6</f>
        <v>7408</v>
      </c>
      <c r="E56" s="109">
        <f>E17+E21+E45+E48+E45+D119</f>
        <v>6760</v>
      </c>
      <c r="F56" s="109">
        <f>F17+F21+F45+F48+F45+E119</f>
        <v>7366</v>
      </c>
      <c r="G56" s="109">
        <f>G17+G21+G45+G48+G45+F119</f>
        <v>6144</v>
      </c>
      <c r="H56" s="35">
        <f>2488-G59</f>
        <v>0</v>
      </c>
    </row>
    <row r="57" spans="1:7" ht="15.75">
      <c r="A57" s="62"/>
      <c r="C57" s="109">
        <f>B17+B21+B45+B48+B45+C6</f>
        <v>6392</v>
      </c>
      <c r="D57" s="109">
        <f>C17+C21+C45+C48+C45+D6</f>
        <v>7000</v>
      </c>
      <c r="E57" s="109">
        <f>D17+D21+D45+D48+D45+E6</f>
        <v>7340</v>
      </c>
      <c r="F57" s="109">
        <f>E17+E21+E45+E48+E45+F6</f>
        <v>8153</v>
      </c>
      <c r="G57" s="109">
        <f>F17+F21+F45+F48+F45+G6</f>
        <v>8541</v>
      </c>
    </row>
    <row r="58" spans="1:8" ht="15.75">
      <c r="A58" s="62" t="s">
        <v>201</v>
      </c>
      <c r="H58" s="35">
        <f>F59+109-F59/22</f>
        <v>2488.681818181818</v>
      </c>
    </row>
    <row r="59" spans="1:11" ht="16.5" thickBot="1">
      <c r="A59" s="61" t="s">
        <v>202</v>
      </c>
      <c r="D59" s="91">
        <v>2495</v>
      </c>
      <c r="E59" s="91">
        <v>2429</v>
      </c>
      <c r="F59" s="91">
        <v>2493</v>
      </c>
      <c r="G59" s="92">
        <v>2488</v>
      </c>
      <c r="K59" s="35" t="s">
        <v>265</v>
      </c>
    </row>
    <row r="60" spans="1:11" ht="16.5" thickBot="1">
      <c r="A60" s="61" t="s">
        <v>203</v>
      </c>
      <c r="B60" s="92">
        <f aca="true" t="shared" si="0" ref="B60:H60">B21</f>
        <v>20</v>
      </c>
      <c r="C60" s="92">
        <f t="shared" si="0"/>
        <v>17</v>
      </c>
      <c r="D60" s="92">
        <f t="shared" si="0"/>
        <v>41</v>
      </c>
      <c r="E60" s="92">
        <f t="shared" si="0"/>
        <v>77</v>
      </c>
      <c r="F60" s="92">
        <f t="shared" si="0"/>
        <v>125</v>
      </c>
      <c r="G60" s="92">
        <f t="shared" si="0"/>
        <v>207</v>
      </c>
      <c r="H60" s="92">
        <f t="shared" si="0"/>
        <v>456</v>
      </c>
      <c r="I60" s="52"/>
      <c r="K60" s="35" t="s">
        <v>247</v>
      </c>
    </row>
    <row r="61" spans="1:6" ht="15.75">
      <c r="A61" s="62" t="s">
        <v>219</v>
      </c>
      <c r="D61" s="50">
        <v>3781</v>
      </c>
      <c r="E61" s="50">
        <v>3600</v>
      </c>
      <c r="F61" s="93">
        <v>3312</v>
      </c>
    </row>
    <row r="62" spans="1:11" ht="16.5" thickBot="1">
      <c r="A62" s="61" t="s">
        <v>257</v>
      </c>
      <c r="D62" s="88">
        <v>1727</v>
      </c>
      <c r="E62" s="88">
        <v>1595</v>
      </c>
      <c r="F62" s="88">
        <v>1509</v>
      </c>
      <c r="G62" s="89">
        <f>'[4]ДД'!$C$22+'[4]ДД'!$D$22+'[4]ДД'!$E$22+'[4]ДД'!$H$22</f>
        <v>1716</v>
      </c>
      <c r="H62" s="45">
        <f>H114+H117+H119</f>
        <v>1725</v>
      </c>
      <c r="I62" s="89"/>
      <c r="K62" s="35" t="s">
        <v>277</v>
      </c>
    </row>
    <row r="63" spans="1:9" ht="31.5">
      <c r="A63" s="49" t="s">
        <v>258</v>
      </c>
      <c r="D63" s="35">
        <f>D62+E13-E62</f>
        <v>607</v>
      </c>
      <c r="E63" s="35">
        <f>E62+F13-F62</f>
        <v>529</v>
      </c>
      <c r="F63" s="35">
        <f>F62+G13-G62</f>
        <v>199</v>
      </c>
      <c r="I63" s="35">
        <f>'[4]ДД'!$C$22+'[4]ДД'!$D$22+'[4]ДД'!$E$22+'[4]ДД'!$H$22</f>
        <v>1716</v>
      </c>
    </row>
    <row r="64" spans="1:11" ht="15.75">
      <c r="A64" s="49" t="s">
        <v>263</v>
      </c>
      <c r="F64" s="98">
        <f>100*(G64/93)</f>
        <v>170.96774193548387</v>
      </c>
      <c r="G64" s="35">
        <v>159</v>
      </c>
      <c r="K64" s="35" t="s">
        <v>266</v>
      </c>
    </row>
    <row r="65" spans="1:11" ht="15.75">
      <c r="A65" s="49" t="s">
        <v>263</v>
      </c>
      <c r="G65" s="45">
        <f>SUM(G66:G67)</f>
        <v>191</v>
      </c>
      <c r="H65" s="45">
        <f>SUM(H66:H67)</f>
        <v>255</v>
      </c>
      <c r="K65" s="35" t="s">
        <v>269</v>
      </c>
    </row>
    <row r="66" spans="1:11" ht="15.75">
      <c r="A66" s="87" t="s">
        <v>259</v>
      </c>
      <c r="G66" s="73">
        <f>110+3</f>
        <v>113</v>
      </c>
      <c r="H66" s="45">
        <v>143</v>
      </c>
      <c r="K66" s="35" t="s">
        <v>270</v>
      </c>
    </row>
    <row r="67" spans="1:11" ht="15.75">
      <c r="A67" s="87" t="s">
        <v>260</v>
      </c>
      <c r="G67" s="35">
        <v>78</v>
      </c>
      <c r="H67" s="35">
        <v>112</v>
      </c>
      <c r="K67" s="35" t="s">
        <v>270</v>
      </c>
    </row>
    <row r="68" ht="12.75"/>
    <row r="69" spans="1:11" ht="12.75">
      <c r="A69" s="101" t="s">
        <v>214</v>
      </c>
      <c r="B69" s="82">
        <v>559</v>
      </c>
      <c r="C69" s="82">
        <v>613</v>
      </c>
      <c r="D69" s="82">
        <v>775</v>
      </c>
      <c r="E69" s="82">
        <v>976</v>
      </c>
      <c r="F69" s="101">
        <v>1114</v>
      </c>
      <c r="G69" s="101">
        <v>1192</v>
      </c>
      <c r="K69" s="35" t="s">
        <v>215</v>
      </c>
    </row>
    <row r="70" spans="1:11" s="107" customFormat="1" ht="12.75">
      <c r="A70" s="106" t="s">
        <v>281</v>
      </c>
      <c r="E70" s="107">
        <v>699</v>
      </c>
      <c r="F70" s="107">
        <v>861</v>
      </c>
      <c r="G70" s="107">
        <v>1003</v>
      </c>
      <c r="H70" s="107">
        <v>1077</v>
      </c>
      <c r="I70" s="107">
        <v>1313</v>
      </c>
      <c r="J70" s="107">
        <v>1547</v>
      </c>
      <c r="K70" s="107" t="s">
        <v>282</v>
      </c>
    </row>
    <row r="71" spans="1:9" s="107" customFormat="1" ht="12.75">
      <c r="A71" s="106" t="s">
        <v>283</v>
      </c>
      <c r="E71" s="107">
        <v>233</v>
      </c>
      <c r="F71" s="107">
        <v>316</v>
      </c>
      <c r="G71" s="107">
        <v>352</v>
      </c>
      <c r="H71" s="107">
        <v>433</v>
      </c>
      <c r="I71" s="107">
        <v>515</v>
      </c>
    </row>
    <row r="72" spans="1:9" s="107" customFormat="1" ht="12.75">
      <c r="A72" s="106" t="s">
        <v>284</v>
      </c>
      <c r="E72" s="107">
        <v>469</v>
      </c>
      <c r="F72" s="107">
        <v>561</v>
      </c>
      <c r="G72" s="107">
        <v>589</v>
      </c>
      <c r="H72" s="107">
        <v>669</v>
      </c>
      <c r="I72" s="107">
        <v>749</v>
      </c>
    </row>
    <row r="73" spans="1:7" s="107" customFormat="1" ht="12.75">
      <c r="A73" s="106" t="s">
        <v>285</v>
      </c>
      <c r="E73" s="107">
        <v>423</v>
      </c>
      <c r="F73" s="107">
        <v>503</v>
      </c>
      <c r="G73" s="107">
        <v>510</v>
      </c>
    </row>
    <row r="74" spans="1:7" s="107" customFormat="1" ht="12.75">
      <c r="A74" s="106" t="s">
        <v>297</v>
      </c>
      <c r="E74" s="107">
        <f>E72-E73</f>
        <v>46</v>
      </c>
      <c r="F74" s="107">
        <f>F72-F73</f>
        <v>58</v>
      </c>
      <c r="G74" s="107">
        <f>G72-G73</f>
        <v>79</v>
      </c>
    </row>
    <row r="75" spans="1:7" s="107" customFormat="1" ht="12.75">
      <c r="A75" s="106" t="s">
        <v>298</v>
      </c>
      <c r="E75" s="110">
        <f>E14</f>
        <v>29</v>
      </c>
      <c r="F75" s="110">
        <f>F14</f>
        <v>27</v>
      </c>
      <c r="G75" s="110">
        <f>G14</f>
        <v>26</v>
      </c>
    </row>
    <row r="76" spans="1:7" s="107" customFormat="1" ht="12.75">
      <c r="A76" s="106" t="s">
        <v>299</v>
      </c>
      <c r="D76" s="107">
        <f>E76/E72</f>
        <v>0.8400852878464818</v>
      </c>
      <c r="E76" s="110">
        <f>E73-E75</f>
        <v>394</v>
      </c>
      <c r="F76" s="110">
        <f>F73-F75</f>
        <v>476</v>
      </c>
      <c r="G76" s="110">
        <f>G73-G75</f>
        <v>484</v>
      </c>
    </row>
    <row r="77" spans="1:7" s="107" customFormat="1" ht="12.75">
      <c r="A77" s="106" t="s">
        <v>286</v>
      </c>
      <c r="E77" s="107">
        <v>54</v>
      </c>
      <c r="F77" s="107">
        <v>64</v>
      </c>
      <c r="G77" s="107">
        <v>89</v>
      </c>
    </row>
    <row r="78" spans="1:8" s="107" customFormat="1" ht="12.75">
      <c r="A78" s="106" t="s">
        <v>287</v>
      </c>
      <c r="E78" s="107">
        <v>50</v>
      </c>
      <c r="F78" s="107">
        <v>61</v>
      </c>
      <c r="G78" s="107">
        <v>84</v>
      </c>
      <c r="H78" s="107">
        <f>G78*D76</f>
        <v>70.56716417910448</v>
      </c>
    </row>
    <row r="79" spans="1:7" s="107" customFormat="1" ht="12.75">
      <c r="A79" s="106" t="s">
        <v>288</v>
      </c>
      <c r="E79" s="107">
        <v>239</v>
      </c>
      <c r="F79" s="107">
        <v>264</v>
      </c>
      <c r="G79" s="107">
        <v>177</v>
      </c>
    </row>
    <row r="80" spans="1:8" s="107" customFormat="1" ht="12.75">
      <c r="A80" s="106" t="s">
        <v>289</v>
      </c>
      <c r="E80" s="107">
        <v>219</v>
      </c>
      <c r="F80" s="107">
        <v>232</v>
      </c>
      <c r="G80" s="107">
        <v>151</v>
      </c>
      <c r="H80" s="107">
        <f>G80*D76</f>
        <v>126.85287846481876</v>
      </c>
    </row>
    <row r="81" spans="1:7" s="107" customFormat="1" ht="12.75">
      <c r="A81" s="106" t="s">
        <v>290</v>
      </c>
      <c r="E81" s="107">
        <v>176</v>
      </c>
      <c r="F81" s="107">
        <v>233</v>
      </c>
      <c r="G81" s="107">
        <v>323</v>
      </c>
    </row>
    <row r="82" spans="1:8" s="107" customFormat="1" ht="12.75">
      <c r="A82" s="106" t="s">
        <v>291</v>
      </c>
      <c r="E82" s="107">
        <v>154</v>
      </c>
      <c r="F82" s="107">
        <v>210</v>
      </c>
      <c r="G82" s="107">
        <v>275</v>
      </c>
      <c r="H82" s="107">
        <f>G82*D76</f>
        <v>231.0234541577825</v>
      </c>
    </row>
    <row r="83" spans="1:8" s="107" customFormat="1" ht="13.5" thickBot="1">
      <c r="A83" s="106" t="s">
        <v>568</v>
      </c>
      <c r="H83" s="107">
        <v>101</v>
      </c>
    </row>
    <row r="84" spans="1:11" ht="16.5" thickBot="1">
      <c r="A84" s="63" t="s">
        <v>220</v>
      </c>
      <c r="C84" s="35">
        <f>D84+D95-D89</f>
        <v>101</v>
      </c>
      <c r="D84" s="64">
        <v>100</v>
      </c>
      <c r="E84" s="64">
        <f>D84+E89-E95</f>
        <v>139</v>
      </c>
      <c r="F84" s="64">
        <f>SUM(F85:F88)</f>
        <v>136</v>
      </c>
      <c r="G84" s="74">
        <f>140</f>
        <v>140</v>
      </c>
      <c r="H84" s="74">
        <v>141</v>
      </c>
      <c r="K84" s="35" t="s">
        <v>569</v>
      </c>
    </row>
    <row r="85" spans="1:6" ht="16.5" thickBot="1">
      <c r="A85" s="47" t="s">
        <v>221</v>
      </c>
      <c r="D85" s="65"/>
      <c r="F85" s="65"/>
    </row>
    <row r="86" spans="1:11" ht="16.5" thickBot="1">
      <c r="A86" s="32" t="s">
        <v>222</v>
      </c>
      <c r="D86" s="65">
        <v>26</v>
      </c>
      <c r="E86" s="65">
        <v>42</v>
      </c>
      <c r="F86" s="65">
        <v>34</v>
      </c>
      <c r="G86" s="74">
        <v>36</v>
      </c>
      <c r="K86" s="35" t="s">
        <v>248</v>
      </c>
    </row>
    <row r="87" spans="1:11" ht="16.5" thickBot="1">
      <c r="A87" s="32" t="s">
        <v>223</v>
      </c>
      <c r="D87" s="65">
        <v>56</v>
      </c>
      <c r="E87" s="65">
        <v>70</v>
      </c>
      <c r="F87" s="65">
        <v>73</v>
      </c>
      <c r="G87" s="74">
        <v>73</v>
      </c>
      <c r="I87" s="35">
        <f>426-344</f>
        <v>82</v>
      </c>
      <c r="K87" s="35" t="s">
        <v>248</v>
      </c>
    </row>
    <row r="88" spans="1:11" ht="16.5" thickBot="1">
      <c r="A88" s="32" t="s">
        <v>224</v>
      </c>
      <c r="D88" s="65">
        <v>18</v>
      </c>
      <c r="E88" s="65">
        <v>36</v>
      </c>
      <c r="F88" s="65">
        <v>29</v>
      </c>
      <c r="G88" s="74">
        <v>31</v>
      </c>
      <c r="K88" s="35" t="s">
        <v>248</v>
      </c>
    </row>
    <row r="89" spans="1:11" ht="32.25" thickBot="1">
      <c r="A89" s="47" t="s">
        <v>225</v>
      </c>
      <c r="C89" s="35">
        <v>82</v>
      </c>
      <c r="D89" s="90">
        <f>SUM(D93:D94)</f>
        <v>96</v>
      </c>
      <c r="E89" s="90">
        <f>SUM(E93:E94)</f>
        <v>147</v>
      </c>
      <c r="F89" s="90">
        <f>SUM(F93:F94)</f>
        <v>128</v>
      </c>
      <c r="G89" s="90">
        <f>SUM(G93:G94)</f>
        <v>90</v>
      </c>
      <c r="K89" s="35" t="s">
        <v>248</v>
      </c>
    </row>
    <row r="90" spans="1:7" ht="16.5" thickBot="1">
      <c r="A90" s="47" t="s">
        <v>566</v>
      </c>
      <c r="D90" s="90"/>
      <c r="E90" s="90">
        <v>115</v>
      </c>
      <c r="F90" s="90">
        <f>'age&amp;sex hospitals'!C32</f>
        <v>99</v>
      </c>
      <c r="G90" s="118">
        <f>'age&amp;sex hospitals'!D32</f>
        <v>80</v>
      </c>
    </row>
    <row r="91" spans="1:7" ht="16.5" thickBot="1">
      <c r="A91" s="47" t="s">
        <v>567</v>
      </c>
      <c r="D91" s="90"/>
      <c r="E91" s="90">
        <f>E89-E90-E94</f>
        <v>18</v>
      </c>
      <c r="F91" s="90">
        <f>F89-F90-F94</f>
        <v>15</v>
      </c>
      <c r="G91" s="90">
        <f>G89-G90-G94</f>
        <v>7</v>
      </c>
    </row>
    <row r="92" spans="1:11" ht="16.5" thickBot="1">
      <c r="A92" s="47" t="s">
        <v>226</v>
      </c>
      <c r="D92" s="65"/>
      <c r="E92" s="65"/>
      <c r="F92" s="65"/>
      <c r="K92" s="35" t="s">
        <v>248</v>
      </c>
    </row>
    <row r="93" spans="1:11" ht="32.25" thickBot="1">
      <c r="A93" s="32" t="s">
        <v>227</v>
      </c>
      <c r="C93" s="35">
        <v>72</v>
      </c>
      <c r="D93" s="65">
        <v>85</v>
      </c>
      <c r="E93" s="65">
        <v>133</v>
      </c>
      <c r="F93" s="65">
        <v>114</v>
      </c>
      <c r="G93" s="74">
        <v>87</v>
      </c>
      <c r="K93" s="35" t="s">
        <v>248</v>
      </c>
    </row>
    <row r="94" spans="1:11" ht="16.5" thickBot="1">
      <c r="A94" s="32" t="s">
        <v>228</v>
      </c>
      <c r="C94" s="35">
        <v>10</v>
      </c>
      <c r="D94" s="65">
        <v>11</v>
      </c>
      <c r="E94" s="65">
        <v>14</v>
      </c>
      <c r="F94" s="65">
        <v>14</v>
      </c>
      <c r="G94" s="74">
        <v>3</v>
      </c>
      <c r="I94" s="35">
        <f>151+28+12+115+5+3+4+16</f>
        <v>334</v>
      </c>
      <c r="K94" s="35" t="s">
        <v>248</v>
      </c>
    </row>
    <row r="95" spans="1:11" ht="32.25" thickBot="1">
      <c r="A95" s="47" t="s">
        <v>229</v>
      </c>
      <c r="C95" s="35">
        <f>SUM(C97:C101)</f>
        <v>83</v>
      </c>
      <c r="D95" s="65">
        <f>SUM(D96:D101)</f>
        <v>97</v>
      </c>
      <c r="E95" s="65">
        <f>SUM(E96:E101)</f>
        <v>108</v>
      </c>
      <c r="F95" s="65">
        <f>SUM(F96:F101)</f>
        <v>123</v>
      </c>
      <c r="G95" s="65">
        <f>SUM(G97:G101)</f>
        <v>87</v>
      </c>
      <c r="I95" s="35" t="s">
        <v>303</v>
      </c>
      <c r="J95" s="35">
        <f>363-I94</f>
        <v>29</v>
      </c>
      <c r="K95" s="35" t="s">
        <v>248</v>
      </c>
    </row>
    <row r="96" spans="1:11" ht="16.5" thickBot="1">
      <c r="A96" s="47" t="s">
        <v>226</v>
      </c>
      <c r="D96" s="65"/>
      <c r="E96" s="65"/>
      <c r="F96" s="65"/>
      <c r="K96" s="35" t="s">
        <v>248</v>
      </c>
    </row>
    <row r="97" spans="1:11" ht="15.75" thickBot="1">
      <c r="A97" s="32" t="s">
        <v>230</v>
      </c>
      <c r="C97" s="35">
        <v>4</v>
      </c>
      <c r="D97" s="65">
        <v>9</v>
      </c>
      <c r="E97" s="65">
        <v>5</v>
      </c>
      <c r="F97" s="65">
        <v>6</v>
      </c>
      <c r="G97" s="74">
        <v>10</v>
      </c>
      <c r="K97" s="35" t="s">
        <v>248</v>
      </c>
    </row>
    <row r="98" spans="1:11" ht="15.75" thickBot="1">
      <c r="A98" s="32" t="s">
        <v>264</v>
      </c>
      <c r="C98" s="35">
        <v>52</v>
      </c>
      <c r="D98" s="65">
        <v>72</v>
      </c>
      <c r="E98" s="65">
        <v>86</v>
      </c>
      <c r="F98" s="65">
        <v>99</v>
      </c>
      <c r="G98" s="74">
        <v>61</v>
      </c>
      <c r="K98" s="35" t="s">
        <v>248</v>
      </c>
    </row>
    <row r="99" spans="1:11" ht="30.75" customHeight="1">
      <c r="A99" s="280" t="s">
        <v>231</v>
      </c>
      <c r="C99" s="35">
        <v>11</v>
      </c>
      <c r="D99" s="66">
        <v>1</v>
      </c>
      <c r="E99" s="66">
        <v>4</v>
      </c>
      <c r="F99" s="66">
        <v>5</v>
      </c>
      <c r="G99" s="74">
        <v>4</v>
      </c>
      <c r="K99" s="35" t="s">
        <v>248</v>
      </c>
    </row>
    <row r="100" spans="1:11" ht="15.75" thickBot="1">
      <c r="A100" s="281"/>
      <c r="C100" s="35">
        <v>13</v>
      </c>
      <c r="D100" s="65">
        <v>11</v>
      </c>
      <c r="E100" s="65">
        <v>6</v>
      </c>
      <c r="F100" s="65">
        <v>12</v>
      </c>
      <c r="G100" s="74">
        <v>10</v>
      </c>
      <c r="K100" s="35" t="s">
        <v>248</v>
      </c>
    </row>
    <row r="101" spans="1:11" ht="15.75" thickBot="1">
      <c r="A101" s="47" t="s">
        <v>232</v>
      </c>
      <c r="C101" s="35">
        <v>3</v>
      </c>
      <c r="D101" s="65">
        <v>4</v>
      </c>
      <c r="E101" s="65">
        <v>7</v>
      </c>
      <c r="F101" s="65">
        <v>1</v>
      </c>
      <c r="G101" s="74">
        <v>2</v>
      </c>
      <c r="K101" s="35" t="s">
        <v>248</v>
      </c>
    </row>
    <row r="102" spans="1:11" ht="15.75" thickBot="1">
      <c r="A102" s="47" t="s">
        <v>226</v>
      </c>
      <c r="D102" s="65"/>
      <c r="E102" s="65"/>
      <c r="F102" s="65"/>
      <c r="K102" s="35" t="s">
        <v>248</v>
      </c>
    </row>
    <row r="103" spans="1:11" ht="15.75" thickBot="1">
      <c r="A103" s="32" t="s">
        <v>233</v>
      </c>
      <c r="C103" s="35">
        <v>1</v>
      </c>
      <c r="D103" s="65">
        <v>2</v>
      </c>
      <c r="E103" s="65">
        <v>1</v>
      </c>
      <c r="F103" s="65">
        <v>1</v>
      </c>
      <c r="G103" s="74">
        <v>1</v>
      </c>
      <c r="K103" s="35" t="s">
        <v>248</v>
      </c>
    </row>
    <row r="104" spans="1:11" ht="15">
      <c r="A104" s="35" t="s">
        <v>350</v>
      </c>
      <c r="E104" s="111">
        <v>363</v>
      </c>
      <c r="F104" s="111">
        <v>377</v>
      </c>
      <c r="G104" s="74">
        <v>375</v>
      </c>
      <c r="K104" s="35" t="s">
        <v>302</v>
      </c>
    </row>
    <row r="105" ht="12.75" thickBot="1"/>
    <row r="106" spans="1:6" ht="15.75" thickBot="1">
      <c r="A106" s="67"/>
      <c r="D106" s="68">
        <v>2002</v>
      </c>
      <c r="E106" s="68">
        <v>2003</v>
      </c>
      <c r="F106" s="69">
        <v>2004</v>
      </c>
    </row>
    <row r="107" spans="1:11" ht="31.5" thickBot="1">
      <c r="A107" s="47" t="s">
        <v>235</v>
      </c>
      <c r="D107" s="70">
        <v>1518</v>
      </c>
      <c r="E107" s="70">
        <v>1836</v>
      </c>
      <c r="F107" s="71">
        <v>1689</v>
      </c>
      <c r="K107" s="35" t="s">
        <v>234</v>
      </c>
    </row>
    <row r="108" spans="1:11" ht="31.5" thickBot="1">
      <c r="A108" s="47" t="s">
        <v>557</v>
      </c>
      <c r="D108" s="70">
        <v>677</v>
      </c>
      <c r="E108" s="70">
        <v>633</v>
      </c>
      <c r="F108" s="71">
        <v>699</v>
      </c>
      <c r="G108" s="35">
        <v>737</v>
      </c>
      <c r="K108" s="35" t="s">
        <v>555</v>
      </c>
    </row>
    <row r="109" spans="1:11" ht="15.75" thickBot="1">
      <c r="A109" s="47" t="s">
        <v>236</v>
      </c>
      <c r="D109" s="70">
        <v>3198</v>
      </c>
      <c r="E109" s="70">
        <v>3167</v>
      </c>
      <c r="F109" s="71">
        <v>3303</v>
      </c>
      <c r="G109" s="35">
        <v>3187</v>
      </c>
      <c r="K109" s="35" t="s">
        <v>556</v>
      </c>
    </row>
    <row r="110" spans="1:11" ht="15.75" thickBot="1">
      <c r="A110" s="47" t="s">
        <v>237</v>
      </c>
      <c r="D110" s="70">
        <v>221</v>
      </c>
      <c r="E110" s="70">
        <v>265</v>
      </c>
      <c r="F110" s="71">
        <v>194</v>
      </c>
      <c r="K110" s="35" t="s">
        <v>234</v>
      </c>
    </row>
    <row r="111" spans="1:11" ht="15">
      <c r="A111" s="48" t="s">
        <v>238</v>
      </c>
      <c r="D111" s="95">
        <f>D113+SUM(D117:D120:D121)</f>
        <v>1972</v>
      </c>
      <c r="E111" s="95">
        <f>E113+SUM(E117:E120:E121)</f>
        <v>1740</v>
      </c>
      <c r="F111" s="95">
        <f>F113+SUM(F117:F120:F121)</f>
        <v>1494</v>
      </c>
      <c r="G111" s="95">
        <f>G113+SUM(G117:G120:G121)</f>
        <v>1911</v>
      </c>
      <c r="H111" s="95">
        <f>H113+SUM(H117:H120:H121)</f>
        <v>1776</v>
      </c>
      <c r="K111" s="35" t="s">
        <v>218</v>
      </c>
    </row>
    <row r="112" spans="1:11" ht="15.75" thickBot="1">
      <c r="A112" s="47" t="s">
        <v>239</v>
      </c>
      <c r="D112" s="96"/>
      <c r="E112" s="96"/>
      <c r="F112" s="96"/>
      <c r="K112" s="35" t="s">
        <v>234</v>
      </c>
    </row>
    <row r="113" spans="1:11" ht="15.75" thickBot="1">
      <c r="A113" s="47" t="s">
        <v>240</v>
      </c>
      <c r="D113" s="29">
        <v>1150</v>
      </c>
      <c r="E113" s="29">
        <v>998</v>
      </c>
      <c r="F113" s="97">
        <v>914</v>
      </c>
      <c r="G113" s="73">
        <v>952</v>
      </c>
      <c r="H113" s="45">
        <v>852</v>
      </c>
      <c r="K113" s="35" t="s">
        <v>571</v>
      </c>
    </row>
    <row r="114" spans="1:11" ht="15.75" thickBot="1">
      <c r="A114" s="47" t="s">
        <v>240</v>
      </c>
      <c r="H114" s="45">
        <v>1063</v>
      </c>
      <c r="K114" s="35" t="s">
        <v>274</v>
      </c>
    </row>
    <row r="115" spans="1:8" ht="15.75" thickBot="1">
      <c r="A115" s="47"/>
      <c r="H115" s="45"/>
    </row>
    <row r="116" spans="1:8" ht="15.75" thickBot="1">
      <c r="A116" s="47"/>
      <c r="H116" s="45"/>
    </row>
    <row r="117" spans="1:11" ht="15.75" thickBot="1">
      <c r="A117" s="47" t="s">
        <v>241</v>
      </c>
      <c r="D117" s="29">
        <v>427</v>
      </c>
      <c r="E117" s="29">
        <v>389</v>
      </c>
      <c r="F117" s="97">
        <v>206</v>
      </c>
      <c r="G117" s="35">
        <v>386</v>
      </c>
      <c r="H117" s="35">
        <v>343</v>
      </c>
      <c r="J117" s="211">
        <v>914</v>
      </c>
      <c r="K117" s="212">
        <v>952</v>
      </c>
    </row>
    <row r="118" spans="1:11" ht="15.75" thickBot="1">
      <c r="A118" s="47" t="s">
        <v>242</v>
      </c>
      <c r="D118" s="29">
        <v>99</v>
      </c>
      <c r="E118" s="29">
        <v>51</v>
      </c>
      <c r="F118" s="97">
        <v>63</v>
      </c>
      <c r="G118" s="35">
        <v>262</v>
      </c>
      <c r="H118" s="35">
        <f>G118</f>
        <v>262</v>
      </c>
      <c r="J118" s="213">
        <v>206</v>
      </c>
      <c r="K118" s="71">
        <v>386</v>
      </c>
    </row>
    <row r="119" spans="1:11" ht="15.75" thickBot="1">
      <c r="A119" s="48" t="s">
        <v>243</v>
      </c>
      <c r="D119" s="50">
        <v>296</v>
      </c>
      <c r="E119" s="50">
        <v>302</v>
      </c>
      <c r="F119" s="95">
        <v>311</v>
      </c>
      <c r="G119" s="35">
        <v>311</v>
      </c>
      <c r="H119" s="35">
        <v>319</v>
      </c>
      <c r="J119" s="213">
        <v>63</v>
      </c>
      <c r="K119" s="71">
        <v>262</v>
      </c>
    </row>
    <row r="120" spans="1:11" ht="15.75" thickBot="1">
      <c r="A120" s="47" t="s">
        <v>244</v>
      </c>
      <c r="D120" s="51"/>
      <c r="E120" s="51"/>
      <c r="K120" s="35" t="s">
        <v>234</v>
      </c>
    </row>
    <row r="121" spans="1:11" ht="15.75" thickBot="1">
      <c r="A121" s="48" t="s">
        <v>245</v>
      </c>
      <c r="K121" s="35" t="s">
        <v>234</v>
      </c>
    </row>
    <row r="122" spans="1:11" ht="15.75" thickBot="1">
      <c r="A122" s="47" t="s">
        <v>246</v>
      </c>
      <c r="D122" s="50">
        <v>41</v>
      </c>
      <c r="E122" s="50">
        <v>66</v>
      </c>
      <c r="F122" s="95">
        <v>31</v>
      </c>
      <c r="G122" s="54">
        <v>207</v>
      </c>
      <c r="K122" s="35" t="s">
        <v>572</v>
      </c>
    </row>
    <row r="123" spans="1:11" ht="30.75">
      <c r="A123" s="103" t="s">
        <v>273</v>
      </c>
      <c r="F123" s="35">
        <f>('[3]реконст СРЦ 2005'!$B$5+'[3]реконст СРЦ 2005'!$B$20)/2</f>
        <v>254.5</v>
      </c>
      <c r="G123" s="35">
        <f>('[3]реконст СРЦ 2005'!$M$5+'[3]реконст СРЦ 2005'!$M$20)/2</f>
        <v>278</v>
      </c>
      <c r="H123" s="35">
        <v>299</v>
      </c>
      <c r="K123" s="35" t="s">
        <v>274</v>
      </c>
    </row>
    <row r="124" spans="1:8" ht="15">
      <c r="A124" s="103" t="s">
        <v>275</v>
      </c>
      <c r="H124" s="35">
        <v>383</v>
      </c>
    </row>
    <row r="125" spans="1:8" ht="15">
      <c r="A125" s="103" t="s">
        <v>276</v>
      </c>
      <c r="F125" s="35">
        <v>160</v>
      </c>
      <c r="G125" s="35">
        <v>200</v>
      </c>
      <c r="H125" s="35">
        <v>186</v>
      </c>
    </row>
    <row r="126" ht="12.75" thickBot="1"/>
    <row r="127" spans="1:14" ht="17.25" customHeight="1" thickBot="1">
      <c r="A127" s="282" t="s">
        <v>323</v>
      </c>
      <c r="B127" s="282" t="s">
        <v>324</v>
      </c>
      <c r="C127" s="284" t="s">
        <v>325</v>
      </c>
      <c r="D127" s="285"/>
      <c r="E127" s="285"/>
      <c r="F127" s="285"/>
      <c r="G127" s="285"/>
      <c r="H127" s="285"/>
      <c r="I127" s="285"/>
      <c r="J127" s="285"/>
      <c r="K127" s="285"/>
      <c r="L127" s="285"/>
      <c r="M127" s="286"/>
      <c r="N127" s="35" t="s">
        <v>336</v>
      </c>
    </row>
    <row r="128" spans="1:13" ht="109.5" thickBot="1">
      <c r="A128" s="283"/>
      <c r="B128" s="283"/>
      <c r="C128" s="123" t="s">
        <v>165</v>
      </c>
      <c r="D128" s="123" t="s">
        <v>326</v>
      </c>
      <c r="E128" s="123" t="s">
        <v>327</v>
      </c>
      <c r="F128" s="123" t="s">
        <v>328</v>
      </c>
      <c r="G128" s="123" t="s">
        <v>329</v>
      </c>
      <c r="H128" s="123" t="s">
        <v>330</v>
      </c>
      <c r="I128" s="123" t="s">
        <v>331</v>
      </c>
      <c r="J128" s="123" t="s">
        <v>332</v>
      </c>
      <c r="K128" s="123" t="s">
        <v>333</v>
      </c>
      <c r="L128" s="123" t="s">
        <v>334</v>
      </c>
      <c r="M128" s="123" t="s">
        <v>335</v>
      </c>
    </row>
    <row r="129" spans="1:14" ht="15.75" thickBot="1">
      <c r="A129" s="124">
        <v>2002</v>
      </c>
      <c r="B129" s="125">
        <v>228</v>
      </c>
      <c r="C129" s="126">
        <v>87</v>
      </c>
      <c r="D129" s="126">
        <v>15</v>
      </c>
      <c r="E129" s="126">
        <v>81</v>
      </c>
      <c r="F129" s="126">
        <v>17</v>
      </c>
      <c r="G129" s="126">
        <v>1</v>
      </c>
      <c r="H129" s="126">
        <v>2</v>
      </c>
      <c r="I129" s="126">
        <v>6</v>
      </c>
      <c r="J129" s="126">
        <v>3</v>
      </c>
      <c r="K129" s="126">
        <v>4</v>
      </c>
      <c r="L129" s="126">
        <v>1</v>
      </c>
      <c r="M129" s="126">
        <v>11</v>
      </c>
      <c r="N129" s="35">
        <f>SUM(A129:M129)</f>
        <v>2458</v>
      </c>
    </row>
    <row r="130" spans="1:14" ht="15.75" thickBot="1">
      <c r="A130" s="124">
        <v>2003</v>
      </c>
      <c r="B130" s="125">
        <v>277</v>
      </c>
      <c r="C130" s="126">
        <v>93</v>
      </c>
      <c r="D130" s="126">
        <v>15</v>
      </c>
      <c r="E130" s="126">
        <v>98</v>
      </c>
      <c r="F130" s="126">
        <v>23</v>
      </c>
      <c r="G130" s="126">
        <v>0</v>
      </c>
      <c r="H130" s="126">
        <v>13</v>
      </c>
      <c r="I130" s="126">
        <v>6</v>
      </c>
      <c r="J130" s="126">
        <v>5</v>
      </c>
      <c r="K130" s="126">
        <v>1</v>
      </c>
      <c r="L130" s="126">
        <v>7</v>
      </c>
      <c r="M130" s="126">
        <v>16</v>
      </c>
      <c r="N130" s="35">
        <f>SUM(A130:M130)</f>
        <v>2557</v>
      </c>
    </row>
    <row r="131" spans="1:14" ht="15.75" thickBot="1">
      <c r="A131" s="124">
        <v>2004</v>
      </c>
      <c r="B131" s="125">
        <v>345</v>
      </c>
      <c r="C131" s="126">
        <v>115</v>
      </c>
      <c r="D131" s="126">
        <v>15</v>
      </c>
      <c r="E131" s="126">
        <v>127</v>
      </c>
      <c r="F131" s="126">
        <v>32</v>
      </c>
      <c r="G131" s="126">
        <v>0</v>
      </c>
      <c r="H131" s="126">
        <v>22</v>
      </c>
      <c r="I131" s="126">
        <v>11</v>
      </c>
      <c r="J131" s="126">
        <v>4</v>
      </c>
      <c r="K131" s="126">
        <v>3</v>
      </c>
      <c r="L131" s="126">
        <v>4</v>
      </c>
      <c r="M131" s="126">
        <v>8</v>
      </c>
      <c r="N131" s="35">
        <f>SUM(A131:M131)</f>
        <v>2690</v>
      </c>
    </row>
    <row r="132" spans="1:2" ht="15">
      <c r="A132" s="127">
        <v>2005</v>
      </c>
      <c r="B132" s="128">
        <v>352</v>
      </c>
    </row>
    <row r="134" spans="1:11" ht="15">
      <c r="A134" s="35" t="s">
        <v>346</v>
      </c>
      <c r="D134" s="130">
        <f>SUM(D135:D136)</f>
        <v>739</v>
      </c>
      <c r="E134" s="130">
        <f>SUM(E135:E136)</f>
        <v>684</v>
      </c>
      <c r="F134" s="130">
        <f>SUM(F135:F136)</f>
        <v>733</v>
      </c>
      <c r="K134" s="35" t="s">
        <v>355</v>
      </c>
    </row>
    <row r="135" spans="1:6" ht="15">
      <c r="A135" s="35" t="s">
        <v>320</v>
      </c>
      <c r="D135" s="35">
        <v>544</v>
      </c>
      <c r="E135" s="35">
        <v>467</v>
      </c>
      <c r="F135" s="130">
        <v>494</v>
      </c>
    </row>
    <row r="136" spans="1:6" ht="15">
      <c r="A136" s="35" t="s">
        <v>321</v>
      </c>
      <c r="D136" s="35">
        <v>195</v>
      </c>
      <c r="E136" s="35">
        <f>(F136+D136)/2</f>
        <v>217</v>
      </c>
      <c r="F136" s="130">
        <v>239</v>
      </c>
    </row>
    <row r="137" spans="1:6" ht="12">
      <c r="A137" s="54" t="s">
        <v>347</v>
      </c>
      <c r="E137" s="35">
        <v>187</v>
      </c>
      <c r="F137" s="35">
        <v>306</v>
      </c>
    </row>
    <row r="138" spans="1:6" ht="12">
      <c r="A138" s="54" t="s">
        <v>348</v>
      </c>
      <c r="E138" s="35">
        <f>E134-D134+E136</f>
        <v>162</v>
      </c>
      <c r="F138" s="35">
        <f>F134-E134+F136</f>
        <v>288</v>
      </c>
    </row>
  </sheetData>
  <mergeCells count="5">
    <mergeCell ref="A1:G1"/>
    <mergeCell ref="A99:A100"/>
    <mergeCell ref="A127:A128"/>
    <mergeCell ref="B127:B128"/>
    <mergeCell ref="C127:M127"/>
  </mergeCells>
  <printOptions/>
  <pageMargins left="0.75" right="0.75" top="1" bottom="1" header="0.5" footer="0.5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2007-01-24T09:53:52Z</cp:lastPrinted>
  <dcterms:created xsi:type="dcterms:W3CDTF">2006-11-13T09:31:26Z</dcterms:created>
  <dcterms:modified xsi:type="dcterms:W3CDTF">2007-02-05T11:23:38Z</dcterms:modified>
  <cp:category/>
  <cp:version/>
  <cp:contentType/>
  <cp:contentStatus/>
</cp:coreProperties>
</file>